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9960" windowHeight="3855" activeTab="0"/>
  </bookViews>
  <sheets>
    <sheet name="nha o" sheetId="1" r:id="rId1"/>
    <sheet name="dat o" sheetId="2" r:id="rId2"/>
    <sheet name="nuoc PT" sheetId="3" r:id="rId3"/>
    <sheet name="CT nuocTT" sheetId="4" r:id="rId4"/>
    <sheet name="dat sx" sheetId="5" r:id="rId5"/>
    <sheet name="KPhi" sheetId="6" r:id="rId6"/>
    <sheet name="KP dat" sheetId="7" r:id="rId7"/>
    <sheet name="tong hop" sheetId="8" r:id="rId8"/>
  </sheets>
  <definedNames>
    <definedName name="_xlnm.Print_Titles" localSheetId="3">'CT nuocTT'!$A:$B,'CT nuocTT'!$5:$8</definedName>
    <definedName name="_xlnm.Print_Titles" localSheetId="1">'dat o'!$A:$B,'dat o'!$5:$9</definedName>
    <definedName name="_xlnm.Print_Titles" localSheetId="4">'dat sx'!$A:$B,'dat sx'!$5:$9</definedName>
    <definedName name="_xlnm.Print_Titles" localSheetId="6">'KP dat'!$B:$C,'KP dat'!$5:$9</definedName>
    <definedName name="_xlnm.Print_Titles" localSheetId="5">'KPhi'!$B:$C,'KPhi'!$5:$8</definedName>
    <definedName name="_xlnm.Print_Titles" localSheetId="0">'nha o'!$A:$B,'nha o'!$5:$9</definedName>
    <definedName name="_xlnm.Print_Titles" localSheetId="2">'nuoc PT'!$A:$B,'nuoc PT'!$5:$9</definedName>
  </definedNames>
  <calcPr fullCalcOnLoad="1"/>
</workbook>
</file>

<file path=xl/sharedStrings.xml><?xml version="1.0" encoding="utf-8"?>
<sst xmlns="http://schemas.openxmlformats.org/spreadsheetml/2006/main" count="886" uniqueCount="150">
  <si>
    <t>An Giang</t>
  </si>
  <si>
    <t>DBSClong</t>
  </si>
  <si>
    <t>VIII</t>
  </si>
  <si>
    <t>VII</t>
  </si>
  <si>
    <t>Kon Tum</t>
  </si>
  <si>
    <t>Gia Lai</t>
  </si>
  <si>
    <t>VI</t>
  </si>
  <si>
    <t>DHMTrung</t>
  </si>
  <si>
    <t>V</t>
  </si>
  <si>
    <t>IV</t>
  </si>
  <si>
    <t>III</t>
  </si>
  <si>
    <t>II</t>
  </si>
  <si>
    <t>I</t>
  </si>
  <si>
    <t>TT</t>
  </si>
  <si>
    <t>8=6/5*100</t>
  </si>
  <si>
    <t>7=6/3*100</t>
  </si>
  <si>
    <t>12= 11/9*100</t>
  </si>
  <si>
    <t>13=11/10*100</t>
  </si>
  <si>
    <t>8=6/3*100</t>
  </si>
  <si>
    <t>9=6/5*100</t>
  </si>
  <si>
    <t>13= 11/9*100</t>
  </si>
  <si>
    <t>14=11/10*100</t>
  </si>
  <si>
    <t>4=5-3</t>
  </si>
  <si>
    <t>16=11+14+15</t>
  </si>
  <si>
    <t>tt</t>
  </si>
  <si>
    <t xml:space="preserve">Số lượng </t>
  </si>
  <si>
    <t>Biểu 5</t>
  </si>
  <si>
    <t>Biểu 1</t>
  </si>
  <si>
    <t>Biểu 3</t>
  </si>
  <si>
    <t>Biểu 2</t>
  </si>
  <si>
    <t>Biểu 3b</t>
  </si>
  <si>
    <t>Biểu 4</t>
  </si>
  <si>
    <t>Tính từ năm 2004 đến năm 2007</t>
  </si>
  <si>
    <t>Đơn vị tính: Triệu đồng.</t>
  </si>
  <si>
    <t>Kinh phí Trung ương</t>
  </si>
  <si>
    <t>Kinh phí địa phương</t>
  </si>
  <si>
    <t>Tổng kinh phí đã thực hiện</t>
  </si>
  <si>
    <t>Kinh phí TW phân bổ</t>
  </si>
  <si>
    <t>Kinh phí đã phân bổ của địa phương</t>
  </si>
  <si>
    <t>Đã giải ngân</t>
  </si>
  <si>
    <t>Tỷ lệ hoàn thành so với KH TW</t>
  </si>
  <si>
    <t>Tỷ lệ hoàn thành so với KP  địa phương đã phân bổ</t>
  </si>
  <si>
    <t>Nguồn đối ứng của NSĐP</t>
  </si>
  <si>
    <t>Đóng góp của cộng đồng</t>
  </si>
  <si>
    <t xml:space="preserve">Tỷ lệ hoàn thành so với KP địa phương phân bổ </t>
  </si>
  <si>
    <t>Vùng</t>
  </si>
  <si>
    <t>Tổng số</t>
  </si>
  <si>
    <t>Đông Bắc</t>
  </si>
  <si>
    <t xml:space="preserve">Hà Giang  </t>
  </si>
  <si>
    <t>Tuyên Quang</t>
  </si>
  <si>
    <t>Cao Bằng</t>
  </si>
  <si>
    <t>Lạng Sơn</t>
  </si>
  <si>
    <t>Lào Cai</t>
  </si>
  <si>
    <t>Yên Bái</t>
  </si>
  <si>
    <t>Thái Nguyên</t>
  </si>
  <si>
    <t>Bắc Kạn</t>
  </si>
  <si>
    <t>Phú Thọ</t>
  </si>
  <si>
    <t>Bắc Giang</t>
  </si>
  <si>
    <t>Quảng Ninh</t>
  </si>
  <si>
    <t>Tây Bắc</t>
  </si>
  <si>
    <t>Hoà Bình</t>
  </si>
  <si>
    <t>Sơn La</t>
  </si>
  <si>
    <t>Lai Châu</t>
  </si>
  <si>
    <t>Điện Biên</t>
  </si>
  <si>
    <t>ĐB SHồng</t>
  </si>
  <si>
    <t>Hải Dương</t>
  </si>
  <si>
    <t>Vĩnh Phúc</t>
  </si>
  <si>
    <t>Hà Tây</t>
  </si>
  <si>
    <t>Ninh Bình</t>
  </si>
  <si>
    <t>Bắc T Bộ</t>
  </si>
  <si>
    <t>Thanh Hoá</t>
  </si>
  <si>
    <t>Nghệ An</t>
  </si>
  <si>
    <t>Hà Tĩnh</t>
  </si>
  <si>
    <t>Quảng Bình</t>
  </si>
  <si>
    <t xml:space="preserve">Quảng Trị  </t>
  </si>
  <si>
    <t xml:space="preserve">TT-Huế </t>
  </si>
  <si>
    <t>Đà Nẵng</t>
  </si>
  <si>
    <t>Quảng Nam</t>
  </si>
  <si>
    <t>Quảng Ngãi</t>
  </si>
  <si>
    <t>Bình Định</t>
  </si>
  <si>
    <t xml:space="preserve">Phú Yên </t>
  </si>
  <si>
    <t xml:space="preserve">Khánh Hoà </t>
  </si>
  <si>
    <t>Ninh Thuận</t>
  </si>
  <si>
    <t>Bình Thuận</t>
  </si>
  <si>
    <t>Tây Nguyên</t>
  </si>
  <si>
    <t>Đắk Lắk</t>
  </si>
  <si>
    <t>Đắk Nông</t>
  </si>
  <si>
    <t xml:space="preserve">Lâm Đồng </t>
  </si>
  <si>
    <t xml:space="preserve">ĐNam Bộ </t>
  </si>
  <si>
    <t>Đồng Nai</t>
  </si>
  <si>
    <t>Bình Phước</t>
  </si>
  <si>
    <t>Bình Dương</t>
  </si>
  <si>
    <t>Tây Ninh</t>
  </si>
  <si>
    <t>Bà Rịa-Vũng Tàu</t>
  </si>
  <si>
    <t>Trà Vinh</t>
  </si>
  <si>
    <t>Vĩnh Long</t>
  </si>
  <si>
    <t>Cần Thơ</t>
  </si>
  <si>
    <t>Hậu Giang</t>
  </si>
  <si>
    <t>Sóc Trăng</t>
  </si>
  <si>
    <t>Đồng Tháp</t>
  </si>
  <si>
    <t xml:space="preserve">Kiên Giang </t>
  </si>
  <si>
    <t>Bạc Liêu</t>
  </si>
  <si>
    <t>Cà Mau</t>
  </si>
  <si>
    <t>phân bổ của Trung ương</t>
  </si>
  <si>
    <t>phân bổ của địa phương</t>
  </si>
  <si>
    <t>Nhà ở</t>
  </si>
  <si>
    <t>Đất ở</t>
  </si>
  <si>
    <t>Đất sản xuất</t>
  </si>
  <si>
    <t>Nước phân tán</t>
  </si>
  <si>
    <t>Công trình nước</t>
  </si>
  <si>
    <t>Tổng</t>
  </si>
  <si>
    <t>Số TW tổng hợp</t>
  </si>
  <si>
    <t>Số tăng, giảm của địa phương</t>
  </si>
  <si>
    <t>Số KH điều chỉnh của địa phương</t>
  </si>
  <si>
    <t>Số đã thực hiện</t>
  </si>
  <si>
    <t>Tỷ lệ hoàn thành so với số TW tổng hợp</t>
  </si>
  <si>
    <t>Tỷ lệ hoàn thành so với số KH điều chỉnh của địa phương</t>
  </si>
  <si>
    <t>Ghi chú</t>
  </si>
  <si>
    <t>Số hộ</t>
  </si>
  <si>
    <t>Diện tích</t>
  </si>
  <si>
    <t>Làm kè</t>
  </si>
  <si>
    <t>BQ 1,08ha/hô</t>
  </si>
  <si>
    <t>Chuyển hỗ trợ SX</t>
  </si>
  <si>
    <t>chuyển sang hỗ trợ sx</t>
  </si>
  <si>
    <t>Không có nhu cầu</t>
  </si>
  <si>
    <t>Kinh phí lồng ghép</t>
  </si>
  <si>
    <t>Số KH mới của địa phương</t>
  </si>
  <si>
    <t>Số dân được thụ hưởng</t>
  </si>
  <si>
    <t>Tỷ lệ hoàn thành so với số KHđiều chỉnh của ĐP</t>
  </si>
  <si>
    <t>Kinh phí phân bổ của địa phương</t>
  </si>
  <si>
    <t>Tỷ lệ hoàn thành so với KH địa phương</t>
  </si>
  <si>
    <t>Số  tăng, giảm, bổ sung của địa phương</t>
  </si>
  <si>
    <t>Nguồn  của ngân sách địa phương</t>
  </si>
  <si>
    <t>Tỉnh tự giải quyết</t>
  </si>
  <si>
    <t>Tự giảI quyết</t>
  </si>
  <si>
    <t>Kinh phí phân bổ theoKH của địa phương</t>
  </si>
  <si>
    <t>Nguồn đối ứng của ngân sách địa phương</t>
  </si>
  <si>
    <t>Tổng hợp tình hình thực hiện hỗ trợ công trình nước tập trung  theo QĐ 134</t>
  </si>
  <si>
    <t>Tổng hợp tình hình thực hiện hỗ trợ đất ở theo QĐ 134</t>
  </si>
  <si>
    <t>Tổng hợp tình hình thực hiện hỗ trợ đất sản xuất theo QĐ 134</t>
  </si>
  <si>
    <t>TỔNG HỢP TÌNH HÌNH THỰC HIỆN HỖ TRỢ NHÀ Ở  THEO QĐ 134</t>
  </si>
  <si>
    <t>TỔNG HỢP TÌNH HÌNH THỰC HIỆN NƯỚC PHÂN TÁN THEO QĐ 134</t>
  </si>
  <si>
    <t>TỔNG HỢP TÌNH HÌNH THỰC HIỆN HỖ TRỢ ĐẤT Ở THEO QĐ 134</t>
  </si>
  <si>
    <t>TỔNG HỢP TÌNH HÌNH THỰC HIỆN HỖ TRỢ NƯỚC PHÂN TÁN  THEO QĐ 134</t>
  </si>
  <si>
    <t>TỔNG HỢP TÌNH HÌNH THỰC HIỆN HỖ TRỢ CÔNG TRÌNH NƯỚC TẬP TRUNG  THEO QĐ 134</t>
  </si>
  <si>
    <t>TỔNG HỢP TÌNH HÌNH THỰC HIỆN HỖ TRỢ ĐẤT SẢN XUẤT THEO QĐ 134</t>
  </si>
  <si>
    <t>TỔNG HỢP KINH PHÍ THỰC HIỆN  QĐ 134/TTG</t>
  </si>
  <si>
    <t>TỔNG HỢP TÌNH HÌNH GIẢI NGÂN KINH PHÍ HỖ TRỢ ĐẤT Ở, ĐẤT SẢN XUẤT THEO QĐ 134</t>
  </si>
  <si>
    <t>ĐẤT Ở</t>
  </si>
  <si>
    <t>ĐẤT SX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</si>
</sst>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_);_(* \(#,##0.0\);_(* &quot;-&quot;??_);_(@_)"/>
    <numFmt numFmtId="167" formatCode="#,##0.000"/>
    <numFmt numFmtId="168" formatCode="#,##0.0"/>
  </numFmts>
  <fonts count="70">
    <font>
      <sz val="12"/>
      <name val=".vntime"/>
      <family val="0"/>
    </font>
    <font>
      <sz val="9"/>
      <name val=".VnAvant"/>
      <family val="2"/>
    </font>
    <font>
      <b/>
      <sz val="9"/>
      <name val=".VnAvant"/>
      <family val="2"/>
    </font>
    <font>
      <sz val="8"/>
      <name val=".VnAvant"/>
      <family val="2"/>
    </font>
    <font>
      <b/>
      <sz val="8"/>
      <name val=".VnArial"/>
      <family val="2"/>
    </font>
    <font>
      <b/>
      <i/>
      <sz val="12"/>
      <name val=".VnTimeH"/>
      <family val="2"/>
    </font>
    <font>
      <b/>
      <i/>
      <sz val="10"/>
      <name val="Arial"/>
      <family val="0"/>
    </font>
    <font>
      <b/>
      <i/>
      <sz val="12"/>
      <name val=".VnTime"/>
      <family val="2"/>
    </font>
    <font>
      <sz val="12"/>
      <name val="Arial"/>
      <family val="0"/>
    </font>
    <font>
      <sz val="12"/>
      <name val=".VnArialH"/>
      <family val="2"/>
    </font>
    <font>
      <sz val="12"/>
      <name val=".VnTimeH"/>
      <family val="2"/>
    </font>
    <font>
      <b/>
      <sz val="8"/>
      <name val=".VnAvantH"/>
      <family val="2"/>
    </font>
    <font>
      <b/>
      <u val="single"/>
      <sz val="9"/>
      <name val=".VnAvant"/>
      <family val="2"/>
    </font>
    <font>
      <b/>
      <sz val="9"/>
      <name val="Arial"/>
      <family val="2"/>
    </font>
    <font>
      <sz val="11"/>
      <name val=".VnTimeH"/>
      <family val="2"/>
    </font>
    <font>
      <b/>
      <u val="single"/>
      <sz val="10"/>
      <name val=".VnAvant"/>
      <family val="2"/>
    </font>
    <font>
      <b/>
      <sz val="10"/>
      <name val="Arial"/>
      <family val="2"/>
    </font>
    <font>
      <b/>
      <u val="singleAccounting"/>
      <sz val="10"/>
      <name val=".VnAvant"/>
      <family val="2"/>
    </font>
    <font>
      <b/>
      <u val="singleAccounting"/>
      <sz val="9"/>
      <name val=".VnAvant"/>
      <family val="2"/>
    </font>
    <font>
      <sz val="11"/>
      <name val=".VnArial"/>
      <family val="2"/>
    </font>
    <font>
      <sz val="8"/>
      <name val=".VnArial"/>
      <family val="2"/>
    </font>
    <font>
      <sz val="9"/>
      <name val=".VnArial"/>
      <family val="2"/>
    </font>
    <font>
      <b/>
      <sz val="9"/>
      <name val=".VnArial"/>
      <family val="2"/>
    </font>
    <font>
      <b/>
      <sz val="12"/>
      <name val=".VnArial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i/>
      <sz val="8"/>
      <name val=".VnAvant"/>
      <family val="0"/>
    </font>
    <font>
      <i/>
      <sz val="9"/>
      <name val=".VnAvant"/>
      <family val="0"/>
    </font>
    <font>
      <sz val="8"/>
      <name val="Arial"/>
      <family val="0"/>
    </font>
    <font>
      <sz val="6"/>
      <name val=".VnTime"/>
      <family val="0"/>
    </font>
    <font>
      <b/>
      <i/>
      <u val="single"/>
      <sz val="8"/>
      <name val=".VnAvant"/>
      <family val="0"/>
    </font>
    <font>
      <sz val="10"/>
      <name val=".VnAvant"/>
      <family val="0"/>
    </font>
    <font>
      <i/>
      <sz val="10"/>
      <name val=".VnAvant"/>
      <family val="0"/>
    </font>
    <font>
      <b/>
      <i/>
      <u val="single"/>
      <sz val="10"/>
      <name val="Arial"/>
      <family val="2"/>
    </font>
    <font>
      <b/>
      <i/>
      <u val="single"/>
      <sz val="10"/>
      <name val=".VnAvant"/>
      <family val="0"/>
    </font>
    <font>
      <i/>
      <sz val="9"/>
      <name val="Arial"/>
      <family val="2"/>
    </font>
    <font>
      <sz val="8"/>
      <name val=".VnTime"/>
      <family val="0"/>
    </font>
    <font>
      <i/>
      <sz val="8"/>
      <name val=".VnArial"/>
      <family val="2"/>
    </font>
    <font>
      <b/>
      <i/>
      <u val="singleAccounting"/>
      <sz val="10"/>
      <name val=".VnAvant"/>
      <family val="0"/>
    </font>
    <font>
      <b/>
      <sz val="10"/>
      <name val=".VnAvant"/>
      <family val="2"/>
    </font>
    <font>
      <sz val="10"/>
      <name val="Arial"/>
      <family val="0"/>
    </font>
    <font>
      <b/>
      <i/>
      <sz val="9"/>
      <name val=".VnAvant"/>
      <family val="2"/>
    </font>
    <font>
      <b/>
      <i/>
      <u val="single"/>
      <sz val="9"/>
      <name val=".VnAvant"/>
      <family val="0"/>
    </font>
    <font>
      <b/>
      <i/>
      <sz val="9"/>
      <name val="Arial"/>
      <family val="2"/>
    </font>
    <font>
      <b/>
      <i/>
      <sz val="10"/>
      <name val=".VnAvant"/>
      <family val="2"/>
    </font>
    <font>
      <b/>
      <i/>
      <u val="singleAccounting"/>
      <sz val="9"/>
      <name val=".VnAvant"/>
      <family val="2"/>
    </font>
    <font>
      <sz val="9"/>
      <name val=".VnTime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sz val="10"/>
      <name val=".VnTime"/>
      <family val="0"/>
    </font>
    <font>
      <b/>
      <u val="single"/>
      <sz val="8"/>
      <name val=".VnAvant"/>
      <family val="2"/>
    </font>
    <font>
      <b/>
      <i/>
      <u val="singleAccounting"/>
      <sz val="8"/>
      <name val=".VnAvant"/>
      <family val="2"/>
    </font>
    <font>
      <b/>
      <sz val="8"/>
      <name val=".VnAvant"/>
      <family val="2"/>
    </font>
    <font>
      <b/>
      <sz val="8"/>
      <name val="Arial"/>
      <family val="2"/>
    </font>
    <font>
      <b/>
      <i/>
      <sz val="8"/>
      <name val=".VnAvant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u val="single"/>
      <sz val="8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164" fontId="12" fillId="0" borderId="3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3" fontId="15" fillId="0" borderId="3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4" fontId="17" fillId="0" borderId="3" xfId="0" applyNumberFormat="1" applyFont="1" applyBorder="1" applyAlignment="1">
      <alignment/>
    </xf>
    <xf numFmtId="164" fontId="16" fillId="0" borderId="2" xfId="15" applyNumberFormat="1" applyFont="1" applyBorder="1" applyAlignment="1">
      <alignment/>
    </xf>
    <xf numFmtId="164" fontId="18" fillId="0" borderId="3" xfId="0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0" fontId="20" fillId="0" borderId="3" xfId="0" applyFont="1" applyBorder="1" applyAlignment="1">
      <alignment/>
    </xf>
    <xf numFmtId="0" fontId="21" fillId="0" borderId="2" xfId="0" applyFont="1" applyBorder="1" applyAlignment="1">
      <alignment/>
    </xf>
    <xf numFmtId="0" fontId="22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3" fillId="0" borderId="0" xfId="0" applyFont="1" applyAlignment="1">
      <alignment/>
    </xf>
    <xf numFmtId="3" fontId="27" fillId="0" borderId="3" xfId="0" applyNumberFormat="1" applyFont="1" applyBorder="1" applyAlignment="1">
      <alignment/>
    </xf>
    <xf numFmtId="3" fontId="26" fillId="0" borderId="3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3" fontId="28" fillId="0" borderId="2" xfId="0" applyNumberFormat="1" applyFont="1" applyBorder="1" applyAlignment="1">
      <alignment/>
    </xf>
    <xf numFmtId="3" fontId="28" fillId="0" borderId="1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0" fontId="29" fillId="0" borderId="0" xfId="0" applyFont="1" applyAlignment="1">
      <alignment/>
    </xf>
    <xf numFmtId="3" fontId="3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6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3" fontId="27" fillId="0" borderId="1" xfId="0" applyNumberFormat="1" applyFont="1" applyBorder="1" applyAlignment="1">
      <alignment/>
    </xf>
    <xf numFmtId="3" fontId="33" fillId="0" borderId="2" xfId="0" applyNumberFormat="1" applyFont="1" applyBorder="1" applyAlignment="1">
      <alignment/>
    </xf>
    <xf numFmtId="3" fontId="34" fillId="0" borderId="3" xfId="0" applyNumberFormat="1" applyFont="1" applyBorder="1" applyAlignment="1">
      <alignment/>
    </xf>
    <xf numFmtId="3" fontId="35" fillId="0" borderId="2" xfId="0" applyNumberFormat="1" applyFont="1" applyBorder="1" applyAlignment="1">
      <alignment/>
    </xf>
    <xf numFmtId="3" fontId="35" fillId="0" borderId="1" xfId="0" applyNumberFormat="1" applyFont="1" applyBorder="1" applyAlignment="1">
      <alignment/>
    </xf>
    <xf numFmtId="0" fontId="36" fillId="0" borderId="0" xfId="0" applyFont="1" applyAlignment="1">
      <alignment/>
    </xf>
    <xf numFmtId="3" fontId="37" fillId="0" borderId="3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164" fontId="38" fillId="0" borderId="3" xfId="0" applyNumberFormat="1" applyFont="1" applyBorder="1" applyAlignment="1">
      <alignment/>
    </xf>
    <xf numFmtId="164" fontId="32" fillId="0" borderId="3" xfId="0" applyNumberFormat="1" applyFont="1" applyBorder="1" applyAlignment="1">
      <alignment/>
    </xf>
    <xf numFmtId="164" fontId="32" fillId="0" borderId="5" xfId="0" applyNumberFormat="1" applyFont="1" applyBorder="1" applyAlignment="1">
      <alignment/>
    </xf>
    <xf numFmtId="164" fontId="27" fillId="0" borderId="3" xfId="0" applyNumberFormat="1" applyFont="1" applyBorder="1" applyAlignment="1">
      <alignment/>
    </xf>
    <xf numFmtId="164" fontId="27" fillId="0" borderId="1" xfId="0" applyNumberFormat="1" applyFont="1" applyBorder="1" applyAlignment="1">
      <alignment/>
    </xf>
    <xf numFmtId="164" fontId="27" fillId="0" borderId="2" xfId="0" applyNumberFormat="1" applyFont="1" applyBorder="1" applyAlignment="1">
      <alignment/>
    </xf>
    <xf numFmtId="164" fontId="27" fillId="0" borderId="5" xfId="0" applyNumberFormat="1" applyFont="1" applyBorder="1" applyAlignment="1">
      <alignment/>
    </xf>
    <xf numFmtId="164" fontId="37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27" fillId="0" borderId="5" xfId="0" applyNumberFormat="1" applyFont="1" applyBorder="1" applyAlignment="1">
      <alignment/>
    </xf>
    <xf numFmtId="3" fontId="40" fillId="0" borderId="2" xfId="0" applyNumberFormat="1" applyFont="1" applyBorder="1" applyAlignment="1">
      <alignment/>
    </xf>
    <xf numFmtId="164" fontId="31" fillId="0" borderId="2" xfId="15" applyNumberFormat="1" applyFont="1" applyBorder="1" applyAlignment="1">
      <alignment/>
    </xf>
    <xf numFmtId="164" fontId="31" fillId="0" borderId="2" xfId="15" applyNumberFormat="1" applyFont="1" applyBorder="1" applyAlignment="1">
      <alignment/>
    </xf>
    <xf numFmtId="164" fontId="31" fillId="0" borderId="1" xfId="15" applyNumberFormat="1" applyFont="1" applyBorder="1" applyAlignment="1">
      <alignment/>
    </xf>
    <xf numFmtId="3" fontId="40" fillId="0" borderId="1" xfId="0" applyNumberFormat="1" applyFont="1" applyBorder="1" applyAlignment="1">
      <alignment/>
    </xf>
    <xf numFmtId="164" fontId="3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41" fillId="0" borderId="3" xfId="0" applyNumberFormat="1" applyFont="1" applyBorder="1" applyAlignment="1">
      <alignment/>
    </xf>
    <xf numFmtId="3" fontId="41" fillId="0" borderId="3" xfId="0" applyNumberFormat="1" applyFont="1" applyBorder="1" applyAlignment="1">
      <alignment/>
    </xf>
    <xf numFmtId="3" fontId="42" fillId="0" borderId="3" xfId="0" applyNumberFormat="1" applyFont="1" applyBorder="1" applyAlignment="1">
      <alignment/>
    </xf>
    <xf numFmtId="3" fontId="41" fillId="0" borderId="2" xfId="0" applyNumberFormat="1" applyFont="1" applyBorder="1" applyAlignment="1">
      <alignment/>
    </xf>
    <xf numFmtId="164" fontId="43" fillId="0" borderId="2" xfId="0" applyNumberFormat="1" applyFont="1" applyBorder="1" applyAlignment="1">
      <alignment/>
    </xf>
    <xf numFmtId="3" fontId="41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64" fontId="44" fillId="0" borderId="3" xfId="0" applyNumberFormat="1" applyFont="1" applyBorder="1" applyAlignment="1">
      <alignment/>
    </xf>
    <xf numFmtId="164" fontId="44" fillId="0" borderId="2" xfId="0" applyNumberFormat="1" applyFont="1" applyBorder="1" applyAlignment="1">
      <alignment/>
    </xf>
    <xf numFmtId="3" fontId="43" fillId="0" borderId="2" xfId="0" applyNumberFormat="1" applyFont="1" applyBorder="1" applyAlignment="1">
      <alignment/>
    </xf>
    <xf numFmtId="3" fontId="39" fillId="0" borderId="2" xfId="0" applyNumberFormat="1" applyFont="1" applyBorder="1" applyAlignment="1">
      <alignment/>
    </xf>
    <xf numFmtId="3" fontId="44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44" fillId="0" borderId="3" xfId="0" applyNumberFormat="1" applyFont="1" applyBorder="1" applyAlignment="1">
      <alignment/>
    </xf>
    <xf numFmtId="3" fontId="44" fillId="0" borderId="2" xfId="0" applyNumberFormat="1" applyFont="1" applyBorder="1" applyAlignment="1">
      <alignment/>
    </xf>
    <xf numFmtId="164" fontId="41" fillId="0" borderId="2" xfId="0" applyNumberFormat="1" applyFont="1" applyBorder="1" applyAlignment="1">
      <alignment/>
    </xf>
    <xf numFmtId="164" fontId="41" fillId="0" borderId="3" xfId="0" applyNumberFormat="1" applyFont="1" applyBorder="1" applyAlignment="1">
      <alignment/>
    </xf>
    <xf numFmtId="164" fontId="45" fillId="0" borderId="3" xfId="0" applyNumberFormat="1" applyFont="1" applyBorder="1" applyAlignment="1">
      <alignment/>
    </xf>
    <xf numFmtId="3" fontId="46" fillId="0" borderId="2" xfId="0" applyNumberFormat="1" applyFont="1" applyBorder="1" applyAlignment="1">
      <alignment/>
    </xf>
    <xf numFmtId="3" fontId="46" fillId="0" borderId="2" xfId="15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0" fontId="46" fillId="0" borderId="2" xfId="0" applyFont="1" applyBorder="1" applyAlignment="1">
      <alignment/>
    </xf>
    <xf numFmtId="164" fontId="46" fillId="0" borderId="2" xfId="15" applyNumberFormat="1" applyFont="1" applyBorder="1" applyAlignment="1">
      <alignment/>
    </xf>
    <xf numFmtId="164" fontId="46" fillId="0" borderId="2" xfId="0" applyNumberFormat="1" applyFont="1" applyBorder="1" applyAlignment="1">
      <alignment/>
    </xf>
    <xf numFmtId="164" fontId="47" fillId="0" borderId="2" xfId="0" applyNumberFormat="1" applyFont="1" applyBorder="1" applyAlignment="1">
      <alignment/>
    </xf>
    <xf numFmtId="164" fontId="46" fillId="0" borderId="1" xfId="0" applyNumberFormat="1" applyFont="1" applyBorder="1" applyAlignment="1">
      <alignment/>
    </xf>
    <xf numFmtId="3" fontId="13" fillId="0" borderId="2" xfId="15" applyNumberFormat="1" applyFont="1" applyBorder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66" fontId="46" fillId="0" borderId="2" xfId="15" applyNumberFormat="1" applyFont="1" applyBorder="1" applyAlignment="1">
      <alignment/>
    </xf>
    <xf numFmtId="164" fontId="47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47" fillId="0" borderId="2" xfId="15" applyNumberFormat="1" applyFont="1" applyBorder="1" applyAlignment="1">
      <alignment/>
    </xf>
    <xf numFmtId="164" fontId="47" fillId="0" borderId="2" xfId="15" applyNumberFormat="1" applyFont="1" applyBorder="1" applyAlignment="1">
      <alignment/>
    </xf>
    <xf numFmtId="3" fontId="48" fillId="0" borderId="3" xfId="0" applyNumberFormat="1" applyFont="1" applyBorder="1" applyAlignment="1">
      <alignment/>
    </xf>
    <xf numFmtId="3" fontId="40" fillId="0" borderId="3" xfId="0" applyNumberFormat="1" applyFont="1" applyBorder="1" applyAlignment="1">
      <alignment/>
    </xf>
    <xf numFmtId="167" fontId="40" fillId="0" borderId="3" xfId="0" applyNumberFormat="1" applyFont="1" applyBorder="1" applyAlignment="1">
      <alignment/>
    </xf>
    <xf numFmtId="0" fontId="40" fillId="0" borderId="3" xfId="0" applyFont="1" applyBorder="1" applyAlignment="1">
      <alignment/>
    </xf>
    <xf numFmtId="164" fontId="40" fillId="0" borderId="3" xfId="0" applyNumberFormat="1" applyFont="1" applyBorder="1" applyAlignment="1">
      <alignment/>
    </xf>
    <xf numFmtId="164" fontId="16" fillId="0" borderId="3" xfId="0" applyNumberFormat="1" applyFont="1" applyBorder="1" applyAlignment="1">
      <alignment/>
    </xf>
    <xf numFmtId="164" fontId="40" fillId="0" borderId="1" xfId="0" applyNumberFormat="1" applyFont="1" applyBorder="1" applyAlignment="1">
      <alignment/>
    </xf>
    <xf numFmtId="3" fontId="31" fillId="0" borderId="3" xfId="0" applyNumberFormat="1" applyFont="1" applyBorder="1" applyAlignment="1">
      <alignment/>
    </xf>
    <xf numFmtId="3" fontId="31" fillId="0" borderId="2" xfId="0" applyNumberFormat="1" applyFont="1" applyBorder="1" applyAlignment="1">
      <alignment/>
    </xf>
    <xf numFmtId="3" fontId="31" fillId="0" borderId="5" xfId="0" applyNumberFormat="1" applyFont="1" applyBorder="1" applyAlignment="1">
      <alignment/>
    </xf>
    <xf numFmtId="3" fontId="31" fillId="0" borderId="3" xfId="0" applyNumberFormat="1" applyFont="1" applyBorder="1" applyAlignment="1">
      <alignment/>
    </xf>
    <xf numFmtId="3" fontId="31" fillId="0" borderId="5" xfId="0" applyNumberFormat="1" applyFont="1" applyBorder="1" applyAlignment="1">
      <alignment/>
    </xf>
    <xf numFmtId="0" fontId="23" fillId="0" borderId="7" xfId="0" applyFont="1" applyBorder="1" applyAlignment="1">
      <alignment horizontal="center" wrapText="1"/>
    </xf>
    <xf numFmtId="3" fontId="31" fillId="0" borderId="2" xfId="15" applyNumberFormat="1" applyFont="1" applyBorder="1" applyAlignment="1">
      <alignment/>
    </xf>
    <xf numFmtId="164" fontId="40" fillId="0" borderId="2" xfId="0" applyNumberFormat="1" applyFont="1" applyBorder="1" applyAlignment="1">
      <alignment/>
    </xf>
    <xf numFmtId="164" fontId="40" fillId="0" borderId="1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40" fillId="0" borderId="2" xfId="0" applyNumberFormat="1" applyFont="1" applyBorder="1" applyAlignment="1">
      <alignment/>
    </xf>
    <xf numFmtId="164" fontId="32" fillId="0" borderId="2" xfId="15" applyNumberFormat="1" applyFont="1" applyBorder="1" applyAlignment="1">
      <alignment/>
    </xf>
    <xf numFmtId="3" fontId="32" fillId="0" borderId="3" xfId="0" applyNumberFormat="1" applyFont="1" applyBorder="1" applyAlignment="1">
      <alignment/>
    </xf>
    <xf numFmtId="3" fontId="32" fillId="0" borderId="2" xfId="0" applyNumberFormat="1" applyFont="1" applyBorder="1" applyAlignment="1">
      <alignment/>
    </xf>
    <xf numFmtId="164" fontId="40" fillId="0" borderId="2" xfId="15" applyNumberFormat="1" applyFont="1" applyBorder="1" applyAlignment="1">
      <alignment/>
    </xf>
    <xf numFmtId="164" fontId="40" fillId="0" borderId="2" xfId="0" applyNumberFormat="1" applyFont="1" applyBorder="1" applyAlignment="1">
      <alignment/>
    </xf>
    <xf numFmtId="164" fontId="32" fillId="0" borderId="1" xfId="15" applyNumberFormat="1" applyFont="1" applyBorder="1" applyAlignment="1">
      <alignment/>
    </xf>
    <xf numFmtId="3" fontId="32" fillId="0" borderId="1" xfId="0" applyNumberFormat="1" applyFont="1" applyBorder="1" applyAlignment="1">
      <alignment/>
    </xf>
    <xf numFmtId="164" fontId="40" fillId="0" borderId="8" xfId="0" applyNumberFormat="1" applyFont="1" applyBorder="1" applyAlignment="1">
      <alignment/>
    </xf>
    <xf numFmtId="0" fontId="22" fillId="0" borderId="8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64" fontId="50" fillId="0" borderId="3" xfId="15" applyNumberFormat="1" applyFont="1" applyBorder="1" applyAlignment="1">
      <alignment/>
    </xf>
    <xf numFmtId="3" fontId="50" fillId="0" borderId="3" xfId="0" applyNumberFormat="1" applyFont="1" applyBorder="1" applyAlignment="1">
      <alignment/>
    </xf>
    <xf numFmtId="164" fontId="51" fillId="0" borderId="8" xfId="15" applyNumberFormat="1" applyFont="1" applyBorder="1" applyAlignment="1">
      <alignment/>
    </xf>
    <xf numFmtId="3" fontId="30" fillId="0" borderId="8" xfId="0" applyNumberFormat="1" applyFont="1" applyBorder="1" applyAlignment="1">
      <alignment/>
    </xf>
    <xf numFmtId="3" fontId="30" fillId="0" borderId="3" xfId="0" applyNumberFormat="1" applyFont="1" applyBorder="1" applyAlignment="1">
      <alignment/>
    </xf>
    <xf numFmtId="0" fontId="20" fillId="0" borderId="2" xfId="0" applyFont="1" applyBorder="1" applyAlignment="1">
      <alignment/>
    </xf>
    <xf numFmtId="164" fontId="52" fillId="0" borderId="2" xfId="15" applyNumberFormat="1" applyFont="1" applyBorder="1" applyAlignment="1">
      <alignment/>
    </xf>
    <xf numFmtId="3" fontId="53" fillId="0" borderId="2" xfId="0" applyNumberFormat="1" applyFont="1" applyBorder="1" applyAlignment="1">
      <alignment/>
    </xf>
    <xf numFmtId="164" fontId="54" fillId="0" borderId="2" xfId="15" applyNumberFormat="1" applyFont="1" applyBorder="1" applyAlignment="1">
      <alignment/>
    </xf>
    <xf numFmtId="3" fontId="54" fillId="0" borderId="3" xfId="0" applyNumberFormat="1" applyFont="1" applyBorder="1" applyAlignment="1">
      <alignment/>
    </xf>
    <xf numFmtId="3" fontId="54" fillId="0" borderId="2" xfId="0" applyNumberFormat="1" applyFont="1" applyBorder="1" applyAlignment="1">
      <alignment/>
    </xf>
    <xf numFmtId="164" fontId="26" fillId="0" borderId="2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3" fontId="28" fillId="0" borderId="2" xfId="0" applyNumberFormat="1" applyFont="1" applyBorder="1" applyAlignment="1">
      <alignment/>
    </xf>
    <xf numFmtId="164" fontId="53" fillId="0" borderId="2" xfId="15" applyNumberFormat="1" applyFont="1" applyBorder="1" applyAlignment="1">
      <alignment/>
    </xf>
    <xf numFmtId="164" fontId="28" fillId="0" borderId="2" xfId="0" applyNumberFormat="1" applyFont="1" applyBorder="1" applyAlignment="1">
      <alignment/>
    </xf>
    <xf numFmtId="164" fontId="28" fillId="0" borderId="2" xfId="15" applyNumberFormat="1" applyFont="1" applyBorder="1" applyAlignment="1">
      <alignment/>
    </xf>
    <xf numFmtId="164" fontId="53" fillId="0" borderId="2" xfId="0" applyNumberFormat="1" applyFont="1" applyBorder="1" applyAlignment="1">
      <alignment/>
    </xf>
    <xf numFmtId="0" fontId="20" fillId="0" borderId="1" xfId="0" applyFont="1" applyBorder="1" applyAlignment="1">
      <alignment/>
    </xf>
    <xf numFmtId="164" fontId="28" fillId="0" borderId="1" xfId="0" applyNumberFormat="1" applyFont="1" applyBorder="1" applyAlignment="1">
      <alignment/>
    </xf>
    <xf numFmtId="164" fontId="26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6" fillId="0" borderId="6" xfId="0" applyFont="1" applyBorder="1" applyAlignment="1">
      <alignment wrapText="1"/>
    </xf>
    <xf numFmtId="0" fontId="36" fillId="0" borderId="5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4" fillId="0" borderId="6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55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58" fillId="0" borderId="17" xfId="0" applyFont="1" applyBorder="1" applyAlignment="1">
      <alignment wrapText="1"/>
    </xf>
    <xf numFmtId="0" fontId="59" fillId="0" borderId="7" xfId="0" applyNumberFormat="1" applyFont="1" applyBorder="1" applyAlignment="1">
      <alignment horizontal="center" vertical="center" wrapText="1"/>
    </xf>
    <xf numFmtId="0" fontId="59" fillId="0" borderId="12" xfId="0" applyNumberFormat="1" applyFont="1" applyBorder="1" applyAlignment="1">
      <alignment horizontal="center" vertical="center" wrapText="1"/>
    </xf>
    <xf numFmtId="0" fontId="59" fillId="0" borderId="17" xfId="0" applyNumberFormat="1" applyFont="1" applyBorder="1" applyAlignment="1">
      <alignment horizontal="center" vertical="center" wrapText="1"/>
    </xf>
    <xf numFmtId="0" fontId="61" fillId="0" borderId="2" xfId="0" applyFont="1" applyBorder="1" applyAlignment="1">
      <alignment/>
    </xf>
    <xf numFmtId="0" fontId="58" fillId="0" borderId="9" xfId="0" applyNumberFormat="1" applyFont="1" applyBorder="1" applyAlignment="1">
      <alignment wrapText="1"/>
    </xf>
    <xf numFmtId="0" fontId="62" fillId="0" borderId="3" xfId="0" applyNumberFormat="1" applyFont="1" applyBorder="1" applyAlignment="1">
      <alignment/>
    </xf>
    <xf numFmtId="0" fontId="63" fillId="0" borderId="2" xfId="0" applyNumberFormat="1" applyFont="1" applyBorder="1" applyAlignment="1">
      <alignment/>
    </xf>
    <xf numFmtId="0" fontId="61" fillId="0" borderId="2" xfId="0" applyNumberFormat="1" applyFont="1" applyBorder="1" applyAlignment="1">
      <alignment/>
    </xf>
    <xf numFmtId="0" fontId="63" fillId="0" borderId="2" xfId="0" applyFont="1" applyBorder="1" applyAlignment="1">
      <alignment/>
    </xf>
    <xf numFmtId="0" fontId="61" fillId="0" borderId="1" xfId="0" applyNumberFormat="1" applyFont="1" applyBorder="1" applyAlignment="1">
      <alignment/>
    </xf>
    <xf numFmtId="0" fontId="55" fillId="0" borderId="0" xfId="0" applyNumberFormat="1" applyFont="1" applyAlignment="1">
      <alignment horizontal="center"/>
    </xf>
    <xf numFmtId="0" fontId="56" fillId="0" borderId="0" xfId="0" applyNumberFormat="1" applyFont="1" applyAlignment="1">
      <alignment horizontal="center"/>
    </xf>
    <xf numFmtId="0" fontId="57" fillId="0" borderId="0" xfId="0" applyNumberFormat="1" applyFont="1" applyAlignment="1">
      <alignment horizontal="center"/>
    </xf>
    <xf numFmtId="0" fontId="6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9" fillId="0" borderId="17" xfId="0" applyFont="1" applyBorder="1" applyAlignment="1">
      <alignment horizontal="center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0" fontId="59" fillId="0" borderId="18" xfId="0" applyNumberFormat="1" applyFont="1" applyBorder="1" applyAlignment="1">
      <alignment horizontal="center" vertical="center" wrapText="1"/>
    </xf>
    <xf numFmtId="0" fontId="59" fillId="0" borderId="4" xfId="0" applyNumberFormat="1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/>
    </xf>
    <xf numFmtId="0" fontId="59" fillId="0" borderId="4" xfId="0" applyFont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 wrapText="1"/>
    </xf>
    <xf numFmtId="164" fontId="66" fillId="0" borderId="2" xfId="0" applyNumberFormat="1" applyFont="1" applyBorder="1" applyAlignment="1">
      <alignment/>
    </xf>
    <xf numFmtId="164" fontId="65" fillId="0" borderId="2" xfId="0" applyNumberFormat="1" applyFont="1" applyBorder="1" applyAlignment="1">
      <alignment/>
    </xf>
    <xf numFmtId="0" fontId="60" fillId="0" borderId="2" xfId="0" applyFont="1" applyBorder="1" applyAlignment="1">
      <alignment/>
    </xf>
    <xf numFmtId="0" fontId="67" fillId="0" borderId="3" xfId="0" applyNumberFormat="1" applyFont="1" applyBorder="1" applyAlignment="1">
      <alignment/>
    </xf>
    <xf numFmtId="0" fontId="60" fillId="0" borderId="2" xfId="0" applyNumberFormat="1" applyFont="1" applyBorder="1" applyAlignment="1">
      <alignment/>
    </xf>
    <xf numFmtId="0" fontId="59" fillId="0" borderId="2" xfId="0" applyNumberFormat="1" applyFont="1" applyBorder="1" applyAlignment="1">
      <alignment/>
    </xf>
    <xf numFmtId="0" fontId="59" fillId="0" borderId="2" xfId="0" applyFont="1" applyBorder="1" applyAlignment="1">
      <alignment/>
    </xf>
    <xf numFmtId="0" fontId="60" fillId="0" borderId="1" xfId="0" applyNumberFormat="1" applyFont="1" applyBorder="1" applyAlignment="1">
      <alignment/>
    </xf>
    <xf numFmtId="0" fontId="68" fillId="0" borderId="7" xfId="0" applyNumberFormat="1" applyFont="1" applyBorder="1" applyAlignment="1">
      <alignment horizontal="center" wrapText="1"/>
    </xf>
    <xf numFmtId="164" fontId="64" fillId="0" borderId="2" xfId="0" applyNumberFormat="1" applyFont="1" applyBorder="1" applyAlignment="1">
      <alignment/>
    </xf>
    <xf numFmtId="164" fontId="64" fillId="0" borderId="1" xfId="0" applyNumberFormat="1" applyFont="1" applyBorder="1" applyAlignment="1">
      <alignment/>
    </xf>
    <xf numFmtId="0" fontId="63" fillId="0" borderId="1" xfId="0" applyFont="1" applyBorder="1" applyAlignment="1">
      <alignment/>
    </xf>
    <xf numFmtId="0" fontId="68" fillId="0" borderId="7" xfId="0" applyFont="1" applyBorder="1" applyAlignment="1">
      <alignment horizontal="center" wrapText="1"/>
    </xf>
    <xf numFmtId="0" fontId="56" fillId="0" borderId="7" xfId="0" applyNumberFormat="1" applyFont="1" applyBorder="1" applyAlignment="1">
      <alignment horizontal="center" wrapText="1"/>
    </xf>
    <xf numFmtId="0" fontId="63" fillId="0" borderId="8" xfId="0" applyNumberFormat="1" applyFont="1" applyBorder="1" applyAlignment="1">
      <alignment/>
    </xf>
    <xf numFmtId="0" fontId="69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1"/>
  <sheetViews>
    <sheetView tabSelected="1" workbookViewId="0" topLeftCell="A1">
      <selection activeCell="A2" sqref="A2:P2"/>
    </sheetView>
  </sheetViews>
  <sheetFormatPr defaultColWidth="8.796875" defaultRowHeight="15"/>
  <cols>
    <col min="1" max="1" width="5.09765625" style="0" customWidth="1"/>
    <col min="2" max="2" width="11.69921875" style="0" customWidth="1"/>
    <col min="3" max="3" width="8.09765625" style="0" customWidth="1"/>
    <col min="4" max="4" width="7.8984375" style="0" customWidth="1"/>
    <col min="5" max="5" width="8.19921875" style="0" customWidth="1"/>
    <col min="6" max="6" width="8" style="0" customWidth="1"/>
    <col min="7" max="7" width="7.09765625" style="0" customWidth="1"/>
    <col min="8" max="8" width="6.69921875" style="0" customWidth="1"/>
    <col min="9" max="9" width="8.59765625" style="0" customWidth="1"/>
    <col min="10" max="10" width="9.09765625" style="0" bestFit="1" customWidth="1"/>
    <col min="11" max="11" width="8.5" style="0" customWidth="1"/>
    <col min="12" max="12" width="6.69921875" style="0" customWidth="1"/>
    <col min="13" max="13" width="6.59765625" style="0" customWidth="1"/>
    <col min="14" max="14" width="7.19921875" style="0" customWidth="1"/>
    <col min="15" max="15" width="7.8984375" style="0" customWidth="1"/>
  </cols>
  <sheetData>
    <row r="2" spans="1:16" ht="15.75">
      <c r="A2" s="213" t="s">
        <v>140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8" customHeight="1">
      <c r="A3" s="214" t="s">
        <v>32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2:15" ht="18">
      <c r="B4" s="10"/>
      <c r="C4" s="9"/>
      <c r="D4" s="8"/>
      <c r="E4" s="7"/>
      <c r="F4" s="7"/>
      <c r="G4" s="6"/>
      <c r="O4" s="216" t="s">
        <v>27</v>
      </c>
    </row>
    <row r="5" spans="1:17" ht="13.5" customHeight="1">
      <c r="A5" s="217" t="s">
        <v>13</v>
      </c>
      <c r="B5" s="218" t="s">
        <v>45</v>
      </c>
      <c r="C5" s="202" t="s">
        <v>25</v>
      </c>
      <c r="D5" s="180"/>
      <c r="E5" s="180"/>
      <c r="F5" s="180"/>
      <c r="G5" s="180"/>
      <c r="H5" s="181"/>
      <c r="I5" s="202" t="s">
        <v>34</v>
      </c>
      <c r="J5" s="179"/>
      <c r="K5" s="180"/>
      <c r="L5" s="180"/>
      <c r="M5" s="181"/>
      <c r="N5" s="202" t="s">
        <v>35</v>
      </c>
      <c r="O5" s="188"/>
      <c r="P5" s="218" t="s">
        <v>36</v>
      </c>
      <c r="Q5" s="55"/>
    </row>
    <row r="6" spans="1:17" ht="13.5" customHeight="1">
      <c r="A6" s="182"/>
      <c r="B6" s="184"/>
      <c r="C6" s="204" t="s">
        <v>111</v>
      </c>
      <c r="D6" s="204" t="s">
        <v>131</v>
      </c>
      <c r="E6" s="204" t="s">
        <v>126</v>
      </c>
      <c r="F6" s="204" t="s">
        <v>114</v>
      </c>
      <c r="G6" s="204" t="s">
        <v>115</v>
      </c>
      <c r="H6" s="204" t="s">
        <v>128</v>
      </c>
      <c r="I6" s="204" t="s">
        <v>37</v>
      </c>
      <c r="J6" s="204" t="s">
        <v>135</v>
      </c>
      <c r="K6" s="204" t="s">
        <v>39</v>
      </c>
      <c r="L6" s="204" t="s">
        <v>40</v>
      </c>
      <c r="M6" s="204" t="s">
        <v>130</v>
      </c>
      <c r="N6" s="204" t="s">
        <v>136</v>
      </c>
      <c r="O6" s="204" t="s">
        <v>43</v>
      </c>
      <c r="P6" s="184"/>
      <c r="Q6" s="55"/>
    </row>
    <row r="7" spans="1:17" ht="13.5" customHeight="1">
      <c r="A7" s="182"/>
      <c r="B7" s="18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84"/>
      <c r="Q7" s="55"/>
    </row>
    <row r="8" spans="1:17" ht="13.5" customHeight="1">
      <c r="A8" s="183"/>
      <c r="B8" s="185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85"/>
      <c r="Q8" s="55"/>
    </row>
    <row r="9" spans="1:17" ht="13.5" customHeight="1">
      <c r="A9" s="137">
        <v>1</v>
      </c>
      <c r="B9" s="12">
        <v>2</v>
      </c>
      <c r="C9" s="12">
        <v>3</v>
      </c>
      <c r="D9" s="222" t="s">
        <v>22</v>
      </c>
      <c r="E9" s="12">
        <v>5</v>
      </c>
      <c r="F9" s="12">
        <v>6</v>
      </c>
      <c r="G9" s="222" t="s">
        <v>15</v>
      </c>
      <c r="H9" s="222" t="s">
        <v>14</v>
      </c>
      <c r="I9" s="12">
        <v>9</v>
      </c>
      <c r="J9" s="12">
        <v>10</v>
      </c>
      <c r="K9" s="12">
        <v>11</v>
      </c>
      <c r="L9" s="222" t="s">
        <v>16</v>
      </c>
      <c r="M9" s="222" t="s">
        <v>17</v>
      </c>
      <c r="N9" s="19">
        <v>14</v>
      </c>
      <c r="O9" s="19">
        <v>15</v>
      </c>
      <c r="P9" s="223" t="s">
        <v>23</v>
      </c>
      <c r="Q9" s="55"/>
    </row>
    <row r="10" spans="1:17" ht="13.5" customHeight="1">
      <c r="A10" s="29"/>
      <c r="B10" s="227" t="s">
        <v>46</v>
      </c>
      <c r="C10" s="139">
        <f>C11+C23+C28+C33+C40+C49+C55+C61</f>
        <v>337637</v>
      </c>
      <c r="D10" s="140">
        <f aca="true" t="shared" si="0" ref="D10:P10">D11+D23+D28+D33+D40+D49+D61+D55</f>
        <v>32411</v>
      </c>
      <c r="E10" s="140">
        <f t="shared" si="0"/>
        <v>369295</v>
      </c>
      <c r="F10" s="140">
        <f t="shared" si="0"/>
        <v>330293</v>
      </c>
      <c r="G10" s="141">
        <f>F10/C10*100</f>
        <v>97.82488293640803</v>
      </c>
      <c r="H10" s="142">
        <f>F10/E10*100</f>
        <v>89.4387955428587</v>
      </c>
      <c r="I10" s="140">
        <f t="shared" si="0"/>
        <v>1688185</v>
      </c>
      <c r="J10" s="140">
        <f t="shared" si="0"/>
        <v>1821465</v>
      </c>
      <c r="K10" s="140">
        <f t="shared" si="0"/>
        <v>1696830</v>
      </c>
      <c r="L10" s="143">
        <f>K10/I10*100</f>
        <v>100.51208842632768</v>
      </c>
      <c r="M10" s="143">
        <f>K10/J10*100</f>
        <v>93.15743096902767</v>
      </c>
      <c r="N10" s="140">
        <f t="shared" si="0"/>
        <v>592721.9</v>
      </c>
      <c r="O10" s="140">
        <f t="shared" si="0"/>
        <v>111865</v>
      </c>
      <c r="P10" s="140">
        <f t="shared" si="0"/>
        <v>2401416.9</v>
      </c>
      <c r="Q10" s="55"/>
    </row>
    <row r="11" spans="1:17" ht="13.5" customHeight="1">
      <c r="A11" s="226" t="s">
        <v>12</v>
      </c>
      <c r="B11" s="229" t="s">
        <v>47</v>
      </c>
      <c r="C11" s="145">
        <f>SUM(C12:C22)</f>
        <v>60674</v>
      </c>
      <c r="D11" s="146">
        <f aca="true" t="shared" si="1" ref="D11:P11">SUM(D12:D22)</f>
        <v>5123</v>
      </c>
      <c r="E11" s="146">
        <f t="shared" si="1"/>
        <v>65797</v>
      </c>
      <c r="F11" s="146">
        <f t="shared" si="1"/>
        <v>62739</v>
      </c>
      <c r="G11" s="147">
        <f>F11/C11*100</f>
        <v>103.40343474964564</v>
      </c>
      <c r="H11" s="148">
        <f aca="true" t="shared" si="2" ref="H11:H71">F11/E11*100</f>
        <v>95.35237168867882</v>
      </c>
      <c r="I11" s="146">
        <f t="shared" si="1"/>
        <v>303370</v>
      </c>
      <c r="J11" s="146">
        <f t="shared" si="1"/>
        <v>328985</v>
      </c>
      <c r="K11" s="146">
        <f t="shared" si="1"/>
        <v>315754</v>
      </c>
      <c r="L11" s="149">
        <f aca="true" t="shared" si="3" ref="L11:L71">K11/I11*100</f>
        <v>104.08214391666941</v>
      </c>
      <c r="M11" s="149">
        <f aca="true" t="shared" si="4" ref="M11:M71">K11/J11*100</f>
        <v>95.97823608979132</v>
      </c>
      <c r="N11" s="146">
        <f t="shared" si="1"/>
        <v>47356.6</v>
      </c>
      <c r="O11" s="146">
        <f t="shared" si="1"/>
        <v>12789</v>
      </c>
      <c r="P11" s="146">
        <f t="shared" si="1"/>
        <v>375899.6</v>
      </c>
      <c r="Q11" s="55"/>
    </row>
    <row r="12" spans="1:17" ht="13.5" customHeight="1">
      <c r="A12" s="144">
        <v>1</v>
      </c>
      <c r="B12" s="228" t="s">
        <v>48</v>
      </c>
      <c r="C12" s="37">
        <v>13336</v>
      </c>
      <c r="D12" s="4">
        <f>E12-C12</f>
        <v>0</v>
      </c>
      <c r="E12" s="4">
        <v>13336</v>
      </c>
      <c r="F12" s="4">
        <v>12391</v>
      </c>
      <c r="G12" s="150">
        <f>F12/C12*100</f>
        <v>92.91391721655668</v>
      </c>
      <c r="H12" s="35">
        <f t="shared" si="2"/>
        <v>92.91391721655668</v>
      </c>
      <c r="I12" s="37">
        <f>C12*5</f>
        <v>66680</v>
      </c>
      <c r="J12" s="37">
        <f>E12*5</f>
        <v>66680</v>
      </c>
      <c r="K12" s="37">
        <v>61955</v>
      </c>
      <c r="L12" s="35">
        <f t="shared" si="3"/>
        <v>92.91391721655668</v>
      </c>
      <c r="M12" s="35">
        <f t="shared" si="4"/>
        <v>92.91391721655668</v>
      </c>
      <c r="N12" s="37"/>
      <c r="O12" s="37"/>
      <c r="P12" s="151">
        <f>K12+N12+O12</f>
        <v>61955</v>
      </c>
      <c r="Q12" s="55"/>
    </row>
    <row r="13" spans="1:17" ht="13.5" customHeight="1">
      <c r="A13" s="144">
        <v>2</v>
      </c>
      <c r="B13" s="228" t="s">
        <v>49</v>
      </c>
      <c r="C13" s="37">
        <v>2067</v>
      </c>
      <c r="D13" s="4">
        <f aca="true" t="shared" si="5" ref="D13:D48">E13-C13</f>
        <v>149</v>
      </c>
      <c r="E13" s="4">
        <v>2216</v>
      </c>
      <c r="F13" s="4">
        <v>2216</v>
      </c>
      <c r="G13" s="150">
        <f aca="true" t="shared" si="6" ref="G13:G71">F13/C13*100</f>
        <v>107.20851475568456</v>
      </c>
      <c r="H13" s="35">
        <f t="shared" si="2"/>
        <v>100</v>
      </c>
      <c r="I13" s="37">
        <f aca="true" t="shared" si="7" ref="I13:I71">C13*5</f>
        <v>10335</v>
      </c>
      <c r="J13" s="37">
        <f aca="true" t="shared" si="8" ref="J13:J71">E13*5</f>
        <v>11080</v>
      </c>
      <c r="K13" s="37">
        <v>13139</v>
      </c>
      <c r="L13" s="35">
        <f t="shared" si="3"/>
        <v>127.13110788582486</v>
      </c>
      <c r="M13" s="35">
        <f t="shared" si="4"/>
        <v>118.58303249097473</v>
      </c>
      <c r="N13" s="37">
        <v>100</v>
      </c>
      <c r="O13" s="37"/>
      <c r="P13" s="151">
        <f aca="true" t="shared" si="9" ref="P13:P71">K13+N13+O13</f>
        <v>13239</v>
      </c>
      <c r="Q13" s="55"/>
    </row>
    <row r="14" spans="1:17" ht="13.5" customHeight="1">
      <c r="A14" s="144">
        <v>3</v>
      </c>
      <c r="B14" s="228" t="s">
        <v>50</v>
      </c>
      <c r="C14" s="37">
        <v>10034</v>
      </c>
      <c r="D14" s="4">
        <f t="shared" si="5"/>
        <v>782</v>
      </c>
      <c r="E14" s="4">
        <v>10816</v>
      </c>
      <c r="F14" s="4">
        <v>10816</v>
      </c>
      <c r="G14" s="150">
        <f t="shared" si="6"/>
        <v>107.79350209288418</v>
      </c>
      <c r="H14" s="35">
        <f t="shared" si="2"/>
        <v>100</v>
      </c>
      <c r="I14" s="37">
        <f t="shared" si="7"/>
        <v>50170</v>
      </c>
      <c r="J14" s="37">
        <f t="shared" si="8"/>
        <v>54080</v>
      </c>
      <c r="K14" s="37">
        <v>54080</v>
      </c>
      <c r="L14" s="35">
        <f t="shared" si="3"/>
        <v>107.79350209288418</v>
      </c>
      <c r="M14" s="35">
        <f t="shared" si="4"/>
        <v>100</v>
      </c>
      <c r="N14" s="37">
        <v>4145</v>
      </c>
      <c r="O14" s="37">
        <v>4</v>
      </c>
      <c r="P14" s="151">
        <f t="shared" si="9"/>
        <v>58229</v>
      </c>
      <c r="Q14" s="55"/>
    </row>
    <row r="15" spans="1:17" ht="13.5" customHeight="1">
      <c r="A15" s="144">
        <v>4</v>
      </c>
      <c r="B15" s="228" t="s">
        <v>51</v>
      </c>
      <c r="C15" s="37">
        <v>4418</v>
      </c>
      <c r="D15" s="4">
        <f t="shared" si="5"/>
        <v>3198</v>
      </c>
      <c r="E15" s="4">
        <v>7616</v>
      </c>
      <c r="F15" s="4">
        <v>7616</v>
      </c>
      <c r="G15" s="150">
        <f t="shared" si="6"/>
        <v>172.38569488456315</v>
      </c>
      <c r="H15" s="35">
        <f t="shared" si="2"/>
        <v>100</v>
      </c>
      <c r="I15" s="37">
        <f t="shared" si="7"/>
        <v>22090</v>
      </c>
      <c r="J15" s="37">
        <f t="shared" si="8"/>
        <v>38080</v>
      </c>
      <c r="K15" s="37">
        <v>38080</v>
      </c>
      <c r="L15" s="35">
        <f t="shared" si="3"/>
        <v>172.38569488456315</v>
      </c>
      <c r="M15" s="35">
        <f t="shared" si="4"/>
        <v>100</v>
      </c>
      <c r="N15" s="37"/>
      <c r="O15" s="37"/>
      <c r="P15" s="151">
        <f t="shared" si="9"/>
        <v>38080</v>
      </c>
      <c r="Q15" s="55"/>
    </row>
    <row r="16" spans="1:17" ht="13.5" customHeight="1">
      <c r="A16" s="144">
        <v>5</v>
      </c>
      <c r="B16" s="228" t="s">
        <v>52</v>
      </c>
      <c r="C16" s="37">
        <v>4717</v>
      </c>
      <c r="D16" s="4">
        <f t="shared" si="5"/>
        <v>0</v>
      </c>
      <c r="E16" s="4">
        <v>4717</v>
      </c>
      <c r="F16" s="4">
        <v>4088</v>
      </c>
      <c r="G16" s="150">
        <f t="shared" si="6"/>
        <v>86.66525333898664</v>
      </c>
      <c r="H16" s="35">
        <f t="shared" si="2"/>
        <v>86.66525333898664</v>
      </c>
      <c r="I16" s="37">
        <f t="shared" si="7"/>
        <v>23585</v>
      </c>
      <c r="J16" s="37">
        <f t="shared" si="8"/>
        <v>23585</v>
      </c>
      <c r="K16" s="37">
        <v>20440</v>
      </c>
      <c r="L16" s="35">
        <f t="shared" si="3"/>
        <v>86.66525333898664</v>
      </c>
      <c r="M16" s="35">
        <f t="shared" si="4"/>
        <v>86.66525333898664</v>
      </c>
      <c r="N16" s="37">
        <v>22514</v>
      </c>
      <c r="O16" s="37"/>
      <c r="P16" s="151">
        <f t="shared" si="9"/>
        <v>42954</v>
      </c>
      <c r="Q16" s="55"/>
    </row>
    <row r="17" spans="1:17" ht="13.5" customHeight="1">
      <c r="A17" s="144">
        <v>6</v>
      </c>
      <c r="B17" s="228" t="s">
        <v>53</v>
      </c>
      <c r="C17" s="37">
        <v>8528</v>
      </c>
      <c r="D17" s="4">
        <f t="shared" si="5"/>
        <v>0</v>
      </c>
      <c r="E17" s="4">
        <v>8528</v>
      </c>
      <c r="F17" s="4">
        <v>7506</v>
      </c>
      <c r="G17" s="150">
        <f t="shared" si="6"/>
        <v>88.01594746716698</v>
      </c>
      <c r="H17" s="35">
        <f t="shared" si="2"/>
        <v>88.01594746716698</v>
      </c>
      <c r="I17" s="37">
        <f t="shared" si="7"/>
        <v>42640</v>
      </c>
      <c r="J17" s="37">
        <f t="shared" si="8"/>
        <v>42640</v>
      </c>
      <c r="K17" s="37">
        <v>37530</v>
      </c>
      <c r="L17" s="35">
        <f t="shared" si="3"/>
        <v>88.01594746716698</v>
      </c>
      <c r="M17" s="35">
        <f t="shared" si="4"/>
        <v>88.01594746716698</v>
      </c>
      <c r="N17" s="37">
        <v>2481.6</v>
      </c>
      <c r="O17" s="37"/>
      <c r="P17" s="151">
        <f t="shared" si="9"/>
        <v>40011.6</v>
      </c>
      <c r="Q17" s="55"/>
    </row>
    <row r="18" spans="1:17" ht="13.5" customHeight="1">
      <c r="A18" s="144">
        <v>7</v>
      </c>
      <c r="B18" s="228" t="s">
        <v>54</v>
      </c>
      <c r="C18" s="37">
        <v>4315</v>
      </c>
      <c r="D18" s="4">
        <f t="shared" si="5"/>
        <v>0</v>
      </c>
      <c r="E18" s="4">
        <v>4315</v>
      </c>
      <c r="F18" s="4">
        <v>4175</v>
      </c>
      <c r="G18" s="150">
        <f t="shared" si="6"/>
        <v>96.75550405561994</v>
      </c>
      <c r="H18" s="35">
        <f t="shared" si="2"/>
        <v>96.75550405561994</v>
      </c>
      <c r="I18" s="37">
        <f t="shared" si="7"/>
        <v>21575</v>
      </c>
      <c r="J18" s="37">
        <f t="shared" si="8"/>
        <v>21575</v>
      </c>
      <c r="K18" s="37">
        <v>20875</v>
      </c>
      <c r="L18" s="35">
        <f t="shared" si="3"/>
        <v>96.75550405561994</v>
      </c>
      <c r="M18" s="35">
        <f t="shared" si="4"/>
        <v>96.75550405561994</v>
      </c>
      <c r="N18" s="37">
        <v>4175</v>
      </c>
      <c r="O18" s="37"/>
      <c r="P18" s="151">
        <f t="shared" si="9"/>
        <v>25050</v>
      </c>
      <c r="Q18" s="55"/>
    </row>
    <row r="19" spans="1:17" ht="13.5" customHeight="1">
      <c r="A19" s="144">
        <v>8</v>
      </c>
      <c r="B19" s="228" t="s">
        <v>55</v>
      </c>
      <c r="C19" s="37">
        <v>5134</v>
      </c>
      <c r="D19" s="4">
        <f t="shared" si="5"/>
        <v>745</v>
      </c>
      <c r="E19" s="4">
        <v>5879</v>
      </c>
      <c r="F19" s="4">
        <v>5557</v>
      </c>
      <c r="G19" s="150">
        <f t="shared" si="6"/>
        <v>108.23918971562134</v>
      </c>
      <c r="H19" s="35">
        <f t="shared" si="2"/>
        <v>94.52287804048308</v>
      </c>
      <c r="I19" s="37">
        <f t="shared" si="7"/>
        <v>25670</v>
      </c>
      <c r="J19" s="37">
        <f t="shared" si="8"/>
        <v>29395</v>
      </c>
      <c r="K19" s="37">
        <v>27785</v>
      </c>
      <c r="L19" s="35">
        <f t="shared" si="3"/>
        <v>108.23918971562134</v>
      </c>
      <c r="M19" s="35">
        <f t="shared" si="4"/>
        <v>94.52287804048308</v>
      </c>
      <c r="N19" s="37"/>
      <c r="O19" s="37"/>
      <c r="P19" s="151">
        <f t="shared" si="9"/>
        <v>27785</v>
      </c>
      <c r="Q19" s="55"/>
    </row>
    <row r="20" spans="1:17" ht="13.5" customHeight="1">
      <c r="A20" s="144">
        <v>9</v>
      </c>
      <c r="B20" s="228" t="s">
        <v>56</v>
      </c>
      <c r="C20" s="37">
        <v>3776</v>
      </c>
      <c r="D20" s="4">
        <f t="shared" si="5"/>
        <v>0</v>
      </c>
      <c r="E20" s="4">
        <v>3776</v>
      </c>
      <c r="F20" s="4">
        <v>3776</v>
      </c>
      <c r="G20" s="150">
        <f t="shared" si="6"/>
        <v>100</v>
      </c>
      <c r="H20" s="35">
        <f t="shared" si="2"/>
        <v>100</v>
      </c>
      <c r="I20" s="37">
        <f t="shared" si="7"/>
        <v>18880</v>
      </c>
      <c r="J20" s="37">
        <f t="shared" si="8"/>
        <v>18880</v>
      </c>
      <c r="K20" s="37">
        <v>18880</v>
      </c>
      <c r="L20" s="35">
        <f t="shared" si="3"/>
        <v>100</v>
      </c>
      <c r="M20" s="35">
        <f t="shared" si="4"/>
        <v>100</v>
      </c>
      <c r="N20" s="37">
        <v>2031</v>
      </c>
      <c r="O20" s="37">
        <f>14186-2031</f>
        <v>12155</v>
      </c>
      <c r="P20" s="151">
        <f t="shared" si="9"/>
        <v>33066</v>
      </c>
      <c r="Q20" s="55"/>
    </row>
    <row r="21" spans="1:17" ht="13.5" customHeight="1">
      <c r="A21" s="144">
        <v>10</v>
      </c>
      <c r="B21" s="228" t="s">
        <v>57</v>
      </c>
      <c r="C21" s="37">
        <v>3381</v>
      </c>
      <c r="D21" s="4">
        <f t="shared" si="5"/>
        <v>249</v>
      </c>
      <c r="E21" s="4">
        <v>3630</v>
      </c>
      <c r="F21" s="4">
        <v>3630</v>
      </c>
      <c r="G21" s="150">
        <f t="shared" si="6"/>
        <v>107.36468500443657</v>
      </c>
      <c r="H21" s="35">
        <f t="shared" si="2"/>
        <v>100</v>
      </c>
      <c r="I21" s="37">
        <f t="shared" si="7"/>
        <v>16905</v>
      </c>
      <c r="J21" s="37">
        <f t="shared" si="8"/>
        <v>18150</v>
      </c>
      <c r="K21" s="37">
        <v>18150</v>
      </c>
      <c r="L21" s="35">
        <f t="shared" si="3"/>
        <v>107.36468500443657</v>
      </c>
      <c r="M21" s="35">
        <f t="shared" si="4"/>
        <v>100</v>
      </c>
      <c r="N21" s="37">
        <v>4270</v>
      </c>
      <c r="O21" s="37"/>
      <c r="P21" s="151">
        <f t="shared" si="9"/>
        <v>22420</v>
      </c>
      <c r="Q21" s="55"/>
    </row>
    <row r="22" spans="1:17" ht="13.5" customHeight="1">
      <c r="A22" s="144">
        <v>11</v>
      </c>
      <c r="B22" s="228" t="s">
        <v>58</v>
      </c>
      <c r="C22" s="37">
        <v>968</v>
      </c>
      <c r="D22" s="4">
        <f t="shared" si="5"/>
        <v>0</v>
      </c>
      <c r="E22" s="4">
        <v>968</v>
      </c>
      <c r="F22" s="4">
        <v>968</v>
      </c>
      <c r="G22" s="150">
        <f t="shared" si="6"/>
        <v>100</v>
      </c>
      <c r="H22" s="35">
        <f t="shared" si="2"/>
        <v>100</v>
      </c>
      <c r="I22" s="37">
        <f t="shared" si="7"/>
        <v>4840</v>
      </c>
      <c r="J22" s="37">
        <f t="shared" si="8"/>
        <v>4840</v>
      </c>
      <c r="K22" s="37">
        <v>4840</v>
      </c>
      <c r="L22" s="35">
        <f t="shared" si="3"/>
        <v>100</v>
      </c>
      <c r="M22" s="35">
        <f t="shared" si="4"/>
        <v>100</v>
      </c>
      <c r="N22" s="37">
        <v>7640</v>
      </c>
      <c r="O22" s="37">
        <v>630</v>
      </c>
      <c r="P22" s="151">
        <f t="shared" si="9"/>
        <v>13110</v>
      </c>
      <c r="Q22" s="55"/>
    </row>
    <row r="23" spans="1:17" ht="13.5" customHeight="1">
      <c r="A23" s="226" t="s">
        <v>11</v>
      </c>
      <c r="B23" s="229" t="s">
        <v>59</v>
      </c>
      <c r="C23" s="145">
        <f>SUM(C24:C27)</f>
        <v>57049</v>
      </c>
      <c r="D23" s="146">
        <f aca="true" t="shared" si="10" ref="D23:P23">SUM(D24:D27)</f>
        <v>5235</v>
      </c>
      <c r="E23" s="146">
        <f t="shared" si="10"/>
        <v>62284</v>
      </c>
      <c r="F23" s="146">
        <f t="shared" si="10"/>
        <v>54294</v>
      </c>
      <c r="G23" s="147">
        <f t="shared" si="6"/>
        <v>95.1708180686778</v>
      </c>
      <c r="H23" s="148">
        <f t="shared" si="2"/>
        <v>87.17166527519106</v>
      </c>
      <c r="I23" s="146">
        <f t="shared" si="10"/>
        <v>285245</v>
      </c>
      <c r="J23" s="146">
        <f t="shared" si="10"/>
        <v>287445</v>
      </c>
      <c r="K23" s="146">
        <f t="shared" si="10"/>
        <v>271572</v>
      </c>
      <c r="L23" s="148">
        <f t="shared" si="3"/>
        <v>95.20657680239793</v>
      </c>
      <c r="M23" s="148">
        <f t="shared" si="4"/>
        <v>94.47790012002297</v>
      </c>
      <c r="N23" s="146">
        <f t="shared" si="10"/>
        <v>15911</v>
      </c>
      <c r="O23" s="146">
        <f t="shared" si="10"/>
        <v>0</v>
      </c>
      <c r="P23" s="146">
        <f t="shared" si="10"/>
        <v>287483</v>
      </c>
      <c r="Q23" s="55"/>
    </row>
    <row r="24" spans="1:17" ht="13.5" customHeight="1">
      <c r="A24" s="144">
        <v>12</v>
      </c>
      <c r="B24" s="228" t="s">
        <v>60</v>
      </c>
      <c r="C24" s="152">
        <v>14525</v>
      </c>
      <c r="D24" s="4">
        <f t="shared" si="5"/>
        <v>0</v>
      </c>
      <c r="E24" s="4">
        <v>14525</v>
      </c>
      <c r="F24" s="4">
        <v>14459</v>
      </c>
      <c r="G24" s="150">
        <f t="shared" si="6"/>
        <v>99.54561101549054</v>
      </c>
      <c r="H24" s="35">
        <f t="shared" si="2"/>
        <v>99.54561101549054</v>
      </c>
      <c r="I24" s="37">
        <f t="shared" si="7"/>
        <v>72625</v>
      </c>
      <c r="J24" s="37">
        <f t="shared" si="8"/>
        <v>72625</v>
      </c>
      <c r="K24" s="37">
        <v>79554</v>
      </c>
      <c r="L24" s="35">
        <f t="shared" si="3"/>
        <v>109.5407917383821</v>
      </c>
      <c r="M24" s="35">
        <f t="shared" si="4"/>
        <v>109.5407917383821</v>
      </c>
      <c r="N24" s="37">
        <v>15911</v>
      </c>
      <c r="O24" s="37"/>
      <c r="P24" s="151">
        <f t="shared" si="9"/>
        <v>95465</v>
      </c>
      <c r="Q24" s="55"/>
    </row>
    <row r="25" spans="1:17" ht="13.5" customHeight="1">
      <c r="A25" s="144">
        <v>13</v>
      </c>
      <c r="B25" s="228" t="s">
        <v>61</v>
      </c>
      <c r="C25" s="37">
        <v>14509</v>
      </c>
      <c r="D25" s="4">
        <f t="shared" si="5"/>
        <v>4123</v>
      </c>
      <c r="E25" s="4">
        <v>18632</v>
      </c>
      <c r="F25" s="4">
        <v>15503</v>
      </c>
      <c r="G25" s="150">
        <f t="shared" si="6"/>
        <v>106.85092011854711</v>
      </c>
      <c r="H25" s="35">
        <f t="shared" si="2"/>
        <v>83.206311721769</v>
      </c>
      <c r="I25" s="37">
        <f t="shared" si="7"/>
        <v>72545</v>
      </c>
      <c r="J25" s="37">
        <f t="shared" si="8"/>
        <v>93160</v>
      </c>
      <c r="K25" s="37">
        <v>77319</v>
      </c>
      <c r="L25" s="35">
        <f t="shared" si="3"/>
        <v>106.58074298711145</v>
      </c>
      <c r="M25" s="35">
        <f t="shared" si="4"/>
        <v>82.99592099613568</v>
      </c>
      <c r="N25" s="37"/>
      <c r="O25" s="37"/>
      <c r="P25" s="151">
        <f t="shared" si="9"/>
        <v>77319</v>
      </c>
      <c r="Q25" s="55"/>
    </row>
    <row r="26" spans="1:17" ht="13.5" customHeight="1">
      <c r="A26" s="144">
        <v>14</v>
      </c>
      <c r="B26" s="228" t="s">
        <v>62</v>
      </c>
      <c r="C26" s="37">
        <v>13192</v>
      </c>
      <c r="D26" s="4">
        <f t="shared" si="5"/>
        <v>1112</v>
      </c>
      <c r="E26" s="4">
        <v>14304</v>
      </c>
      <c r="F26" s="4">
        <v>14304</v>
      </c>
      <c r="G26" s="150">
        <f t="shared" si="6"/>
        <v>108.42935112189205</v>
      </c>
      <c r="H26" s="35">
        <f t="shared" si="2"/>
        <v>100</v>
      </c>
      <c r="I26" s="37">
        <f t="shared" si="7"/>
        <v>65960</v>
      </c>
      <c r="J26" s="37">
        <f t="shared" si="8"/>
        <v>71520</v>
      </c>
      <c r="K26" s="37">
        <v>64559</v>
      </c>
      <c r="L26" s="35">
        <f t="shared" si="3"/>
        <v>97.87598544572468</v>
      </c>
      <c r="M26" s="35">
        <f t="shared" si="4"/>
        <v>90.2670581655481</v>
      </c>
      <c r="N26" s="37"/>
      <c r="O26" s="37"/>
      <c r="P26" s="151">
        <f t="shared" si="9"/>
        <v>64559</v>
      </c>
      <c r="Q26" s="55"/>
    </row>
    <row r="27" spans="1:17" ht="13.5" customHeight="1">
      <c r="A27" s="144">
        <v>15</v>
      </c>
      <c r="B27" s="228" t="s">
        <v>63</v>
      </c>
      <c r="C27" s="37">
        <v>14823</v>
      </c>
      <c r="D27" s="4">
        <f t="shared" si="5"/>
        <v>0</v>
      </c>
      <c r="E27" s="4">
        <v>14823</v>
      </c>
      <c r="F27" s="4">
        <v>10028</v>
      </c>
      <c r="G27" s="150">
        <f t="shared" si="6"/>
        <v>67.65162247858059</v>
      </c>
      <c r="H27" s="35">
        <f t="shared" si="2"/>
        <v>67.65162247858059</v>
      </c>
      <c r="I27" s="37">
        <f t="shared" si="7"/>
        <v>74115</v>
      </c>
      <c r="J27" s="37">
        <v>50140</v>
      </c>
      <c r="K27" s="37">
        <v>50140</v>
      </c>
      <c r="L27" s="35">
        <f t="shared" si="3"/>
        <v>67.65162247858059</v>
      </c>
      <c r="M27" s="35">
        <f t="shared" si="4"/>
        <v>100</v>
      </c>
      <c r="N27" s="37">
        <v>0</v>
      </c>
      <c r="O27" s="37"/>
      <c r="P27" s="151">
        <f t="shared" si="9"/>
        <v>50140</v>
      </c>
      <c r="Q27" s="55"/>
    </row>
    <row r="28" spans="1:17" ht="13.5" customHeight="1">
      <c r="A28" s="226" t="s">
        <v>10</v>
      </c>
      <c r="B28" s="229" t="s">
        <v>64</v>
      </c>
      <c r="C28" s="145">
        <f>SUM(C29:C32)</f>
        <v>1666</v>
      </c>
      <c r="D28" s="146">
        <f aca="true" t="shared" si="11" ref="D28:P28">SUM(D29:D32)</f>
        <v>338</v>
      </c>
      <c r="E28" s="146">
        <f t="shared" si="11"/>
        <v>2004</v>
      </c>
      <c r="F28" s="146">
        <f t="shared" si="11"/>
        <v>1650</v>
      </c>
      <c r="G28" s="147">
        <f t="shared" si="6"/>
        <v>99.03961584633853</v>
      </c>
      <c r="H28" s="148">
        <f t="shared" si="2"/>
        <v>82.33532934131736</v>
      </c>
      <c r="I28" s="146">
        <f t="shared" si="11"/>
        <v>8330</v>
      </c>
      <c r="J28" s="146">
        <f t="shared" si="11"/>
        <v>10020</v>
      </c>
      <c r="K28" s="146">
        <f t="shared" si="11"/>
        <v>7910</v>
      </c>
      <c r="L28" s="148">
        <f t="shared" si="3"/>
        <v>94.9579831932773</v>
      </c>
      <c r="M28" s="148">
        <f t="shared" si="4"/>
        <v>78.94211576846307</v>
      </c>
      <c r="N28" s="146">
        <f t="shared" si="11"/>
        <v>10733.5</v>
      </c>
      <c r="O28" s="146">
        <f t="shared" si="11"/>
        <v>0</v>
      </c>
      <c r="P28" s="146">
        <f t="shared" si="11"/>
        <v>18643.5</v>
      </c>
      <c r="Q28" s="55"/>
    </row>
    <row r="29" spans="1:17" ht="13.5" customHeight="1">
      <c r="A29" s="144">
        <v>16</v>
      </c>
      <c r="B29" s="228" t="s">
        <v>65</v>
      </c>
      <c r="C29" s="152">
        <v>5</v>
      </c>
      <c r="D29" s="4">
        <f t="shared" si="5"/>
        <v>0</v>
      </c>
      <c r="E29" s="4">
        <v>5</v>
      </c>
      <c r="F29" s="4">
        <v>5</v>
      </c>
      <c r="G29" s="150">
        <f t="shared" si="6"/>
        <v>100</v>
      </c>
      <c r="H29" s="35">
        <f t="shared" si="2"/>
        <v>100</v>
      </c>
      <c r="I29" s="37">
        <f t="shared" si="7"/>
        <v>25</v>
      </c>
      <c r="J29" s="37">
        <f t="shared" si="8"/>
        <v>25</v>
      </c>
      <c r="K29" s="37">
        <v>25</v>
      </c>
      <c r="L29" s="35">
        <f t="shared" si="3"/>
        <v>100</v>
      </c>
      <c r="M29" s="35">
        <f t="shared" si="4"/>
        <v>100</v>
      </c>
      <c r="N29" s="37"/>
      <c r="O29" s="37"/>
      <c r="P29" s="151">
        <f t="shared" si="9"/>
        <v>25</v>
      </c>
      <c r="Q29" s="55"/>
    </row>
    <row r="30" spans="1:17" ht="13.5" customHeight="1">
      <c r="A30" s="144">
        <v>17</v>
      </c>
      <c r="B30" s="228" t="s">
        <v>66</v>
      </c>
      <c r="C30" s="37">
        <v>1168</v>
      </c>
      <c r="D30" s="4">
        <f t="shared" si="5"/>
        <v>-166</v>
      </c>
      <c r="E30" s="4">
        <v>1002</v>
      </c>
      <c r="F30" s="4">
        <v>992</v>
      </c>
      <c r="G30" s="150">
        <f t="shared" si="6"/>
        <v>84.93150684931507</v>
      </c>
      <c r="H30" s="35">
        <f t="shared" si="2"/>
        <v>99.00199600798403</v>
      </c>
      <c r="I30" s="37">
        <f t="shared" si="7"/>
        <v>5840</v>
      </c>
      <c r="J30" s="37">
        <f t="shared" si="8"/>
        <v>5010</v>
      </c>
      <c r="K30" s="37">
        <v>4960</v>
      </c>
      <c r="L30" s="35">
        <f t="shared" si="3"/>
        <v>84.93150684931507</v>
      </c>
      <c r="M30" s="35">
        <f t="shared" si="4"/>
        <v>99.00199600798403</v>
      </c>
      <c r="N30" s="37">
        <v>6513.5</v>
      </c>
      <c r="O30" s="37"/>
      <c r="P30" s="151">
        <f t="shared" si="9"/>
        <v>11473.5</v>
      </c>
      <c r="Q30" s="55"/>
    </row>
    <row r="31" spans="1:17" ht="13.5" customHeight="1">
      <c r="A31" s="144">
        <v>18</v>
      </c>
      <c r="B31" s="228" t="s">
        <v>67</v>
      </c>
      <c r="C31" s="37">
        <v>59</v>
      </c>
      <c r="D31" s="4">
        <f t="shared" si="5"/>
        <v>504</v>
      </c>
      <c r="E31" s="4">
        <v>563</v>
      </c>
      <c r="F31" s="4">
        <v>219</v>
      </c>
      <c r="G31" s="150">
        <f t="shared" si="6"/>
        <v>371.18644067796606</v>
      </c>
      <c r="H31" s="35">
        <f t="shared" si="2"/>
        <v>38.898756660746</v>
      </c>
      <c r="I31" s="37">
        <f t="shared" si="7"/>
        <v>295</v>
      </c>
      <c r="J31" s="37">
        <f t="shared" si="8"/>
        <v>2815</v>
      </c>
      <c r="K31" s="37">
        <v>755</v>
      </c>
      <c r="L31" s="35">
        <f t="shared" si="3"/>
        <v>255.9322033898305</v>
      </c>
      <c r="M31" s="35">
        <f t="shared" si="4"/>
        <v>26.820603907637658</v>
      </c>
      <c r="N31" s="37">
        <v>3255</v>
      </c>
      <c r="O31" s="37"/>
      <c r="P31" s="151">
        <f t="shared" si="9"/>
        <v>4010</v>
      </c>
      <c r="Q31" s="55"/>
    </row>
    <row r="32" spans="1:17" ht="13.5" customHeight="1">
      <c r="A32" s="144">
        <v>19</v>
      </c>
      <c r="B32" s="228" t="s">
        <v>68</v>
      </c>
      <c r="C32" s="37">
        <v>434</v>
      </c>
      <c r="D32" s="4">
        <f t="shared" si="5"/>
        <v>0</v>
      </c>
      <c r="E32" s="4">
        <v>434</v>
      </c>
      <c r="F32" s="4">
        <v>434</v>
      </c>
      <c r="G32" s="150">
        <f t="shared" si="6"/>
        <v>100</v>
      </c>
      <c r="H32" s="35">
        <f t="shared" si="2"/>
        <v>100</v>
      </c>
      <c r="I32" s="37">
        <f t="shared" si="7"/>
        <v>2170</v>
      </c>
      <c r="J32" s="37">
        <f t="shared" si="8"/>
        <v>2170</v>
      </c>
      <c r="K32" s="37">
        <v>2170</v>
      </c>
      <c r="L32" s="35">
        <f t="shared" si="3"/>
        <v>100</v>
      </c>
      <c r="M32" s="35">
        <f t="shared" si="4"/>
        <v>100</v>
      </c>
      <c r="N32" s="37">
        <v>965</v>
      </c>
      <c r="O32" s="37"/>
      <c r="P32" s="151">
        <f t="shared" si="9"/>
        <v>3135</v>
      </c>
      <c r="Q32" s="55"/>
    </row>
    <row r="33" spans="1:17" ht="13.5" customHeight="1">
      <c r="A33" s="226" t="s">
        <v>9</v>
      </c>
      <c r="B33" s="229" t="s">
        <v>69</v>
      </c>
      <c r="C33" s="145">
        <f>SUM(C34:C39)</f>
        <v>50718</v>
      </c>
      <c r="D33" s="146">
        <f aca="true" t="shared" si="12" ref="D33:P33">SUM(D34:D39)</f>
        <v>8268</v>
      </c>
      <c r="E33" s="146">
        <f t="shared" si="12"/>
        <v>58986</v>
      </c>
      <c r="F33" s="146">
        <f t="shared" si="12"/>
        <v>46618</v>
      </c>
      <c r="G33" s="147">
        <f t="shared" si="6"/>
        <v>91.91608501912536</v>
      </c>
      <c r="H33" s="148">
        <f t="shared" si="2"/>
        <v>79.03231275217848</v>
      </c>
      <c r="I33" s="146">
        <f t="shared" si="12"/>
        <v>253590</v>
      </c>
      <c r="J33" s="146">
        <f t="shared" si="12"/>
        <v>294930</v>
      </c>
      <c r="K33" s="146">
        <f t="shared" si="12"/>
        <v>244391</v>
      </c>
      <c r="L33" s="148">
        <f t="shared" si="3"/>
        <v>96.37249102882606</v>
      </c>
      <c r="M33" s="148">
        <f t="shared" si="4"/>
        <v>82.86406944020615</v>
      </c>
      <c r="N33" s="146">
        <f t="shared" si="12"/>
        <v>299105</v>
      </c>
      <c r="O33" s="146">
        <f t="shared" si="12"/>
        <v>2600</v>
      </c>
      <c r="P33" s="146">
        <f t="shared" si="12"/>
        <v>546096</v>
      </c>
      <c r="Q33" s="55"/>
    </row>
    <row r="34" spans="1:17" ht="13.5" customHeight="1">
      <c r="A34" s="144">
        <v>20</v>
      </c>
      <c r="B34" s="228" t="s">
        <v>70</v>
      </c>
      <c r="C34" s="37">
        <v>23277</v>
      </c>
      <c r="D34" s="4">
        <f t="shared" si="5"/>
        <v>6433</v>
      </c>
      <c r="E34" s="4">
        <v>29710</v>
      </c>
      <c r="F34" s="4">
        <v>22188</v>
      </c>
      <c r="G34" s="150">
        <f t="shared" si="6"/>
        <v>95.3215620569661</v>
      </c>
      <c r="H34" s="35">
        <f t="shared" si="2"/>
        <v>74.68192527768429</v>
      </c>
      <c r="I34" s="37">
        <f t="shared" si="7"/>
        <v>116385</v>
      </c>
      <c r="J34" s="37">
        <f t="shared" si="8"/>
        <v>148550</v>
      </c>
      <c r="K34" s="37">
        <v>125940</v>
      </c>
      <c r="L34" s="35">
        <f t="shared" si="3"/>
        <v>108.20982085320274</v>
      </c>
      <c r="M34" s="35">
        <f t="shared" si="4"/>
        <v>84.77953550992932</v>
      </c>
      <c r="N34" s="37">
        <v>226692</v>
      </c>
      <c r="O34" s="37"/>
      <c r="P34" s="151">
        <f t="shared" si="9"/>
        <v>352632</v>
      </c>
      <c r="Q34" s="55"/>
    </row>
    <row r="35" spans="1:17" ht="13.5" customHeight="1">
      <c r="A35" s="144">
        <v>21</v>
      </c>
      <c r="B35" s="228" t="s">
        <v>71</v>
      </c>
      <c r="C35" s="37">
        <v>16965</v>
      </c>
      <c r="D35" s="4">
        <f t="shared" si="5"/>
        <v>1641</v>
      </c>
      <c r="E35" s="4">
        <v>18606</v>
      </c>
      <c r="F35" s="4">
        <v>15136</v>
      </c>
      <c r="G35" s="150">
        <f t="shared" si="6"/>
        <v>89.21898025346302</v>
      </c>
      <c r="H35" s="35">
        <f t="shared" si="2"/>
        <v>81.35010211759648</v>
      </c>
      <c r="I35" s="37">
        <f t="shared" si="7"/>
        <v>84825</v>
      </c>
      <c r="J35" s="37">
        <f t="shared" si="8"/>
        <v>93030</v>
      </c>
      <c r="K35" s="37">
        <v>75550</v>
      </c>
      <c r="L35" s="35">
        <f t="shared" si="3"/>
        <v>89.06572354848217</v>
      </c>
      <c r="M35" s="35">
        <f t="shared" si="4"/>
        <v>81.21036224873697</v>
      </c>
      <c r="N35" s="37">
        <v>15226</v>
      </c>
      <c r="O35" s="37"/>
      <c r="P35" s="151">
        <f t="shared" si="9"/>
        <v>90776</v>
      </c>
      <c r="Q35" s="55"/>
    </row>
    <row r="36" spans="1:17" ht="13.5" customHeight="1">
      <c r="A36" s="144">
        <v>22</v>
      </c>
      <c r="B36" s="228" t="s">
        <v>72</v>
      </c>
      <c r="C36" s="37">
        <v>382</v>
      </c>
      <c r="D36" s="4">
        <f t="shared" si="5"/>
        <v>0</v>
      </c>
      <c r="E36" s="4">
        <v>382</v>
      </c>
      <c r="F36" s="4">
        <v>188</v>
      </c>
      <c r="G36" s="150">
        <f t="shared" si="6"/>
        <v>49.21465968586388</v>
      </c>
      <c r="H36" s="35">
        <f t="shared" si="2"/>
        <v>49.21465968586388</v>
      </c>
      <c r="I36" s="37">
        <f t="shared" si="7"/>
        <v>1910</v>
      </c>
      <c r="J36" s="37">
        <f t="shared" si="8"/>
        <v>1910</v>
      </c>
      <c r="K36" s="37">
        <v>1080</v>
      </c>
      <c r="L36" s="35">
        <f t="shared" si="3"/>
        <v>56.54450261780105</v>
      </c>
      <c r="M36" s="35">
        <f t="shared" si="4"/>
        <v>56.54450261780105</v>
      </c>
      <c r="N36" s="37"/>
      <c r="O36" s="37"/>
      <c r="P36" s="151">
        <f t="shared" si="9"/>
        <v>1080</v>
      </c>
      <c r="Q36" s="55"/>
    </row>
    <row r="37" spans="1:17" ht="13.5" customHeight="1">
      <c r="A37" s="144">
        <v>23</v>
      </c>
      <c r="B37" s="228" t="s">
        <v>73</v>
      </c>
      <c r="C37" s="37">
        <v>2675</v>
      </c>
      <c r="D37" s="4">
        <f t="shared" si="5"/>
        <v>90</v>
      </c>
      <c r="E37" s="4">
        <v>2765</v>
      </c>
      <c r="F37" s="4">
        <v>2310</v>
      </c>
      <c r="G37" s="150">
        <f t="shared" si="6"/>
        <v>86.35514018691589</v>
      </c>
      <c r="H37" s="35">
        <f t="shared" si="2"/>
        <v>83.54430379746836</v>
      </c>
      <c r="I37" s="37">
        <f t="shared" si="7"/>
        <v>13375</v>
      </c>
      <c r="J37" s="37">
        <f t="shared" si="8"/>
        <v>13825</v>
      </c>
      <c r="K37" s="37">
        <v>11550</v>
      </c>
      <c r="L37" s="35">
        <f t="shared" si="3"/>
        <v>86.35514018691589</v>
      </c>
      <c r="M37" s="35">
        <f t="shared" si="4"/>
        <v>83.54430379746836</v>
      </c>
      <c r="N37" s="37">
        <v>14157</v>
      </c>
      <c r="O37" s="37"/>
      <c r="P37" s="151">
        <f t="shared" si="9"/>
        <v>25707</v>
      </c>
      <c r="Q37" s="55"/>
    </row>
    <row r="38" spans="1:17" ht="13.5" customHeight="1">
      <c r="A38" s="144">
        <v>24</v>
      </c>
      <c r="B38" s="228" t="s">
        <v>74</v>
      </c>
      <c r="C38" s="37">
        <v>3990</v>
      </c>
      <c r="D38" s="4">
        <f t="shared" si="5"/>
        <v>0</v>
      </c>
      <c r="E38" s="4">
        <v>3990</v>
      </c>
      <c r="F38" s="4">
        <v>3165</v>
      </c>
      <c r="G38" s="150">
        <f t="shared" si="6"/>
        <v>79.32330827067669</v>
      </c>
      <c r="H38" s="35">
        <f t="shared" si="2"/>
        <v>79.32330827067669</v>
      </c>
      <c r="I38" s="37">
        <f t="shared" si="7"/>
        <v>19950</v>
      </c>
      <c r="J38" s="37">
        <f t="shared" si="8"/>
        <v>19950</v>
      </c>
      <c r="K38" s="37">
        <v>15101</v>
      </c>
      <c r="L38" s="35">
        <f t="shared" si="3"/>
        <v>75.69423558897243</v>
      </c>
      <c r="M38" s="35">
        <f t="shared" si="4"/>
        <v>75.69423558897243</v>
      </c>
      <c r="N38" s="37">
        <v>7710</v>
      </c>
      <c r="O38" s="37">
        <v>2600</v>
      </c>
      <c r="P38" s="151">
        <f t="shared" si="9"/>
        <v>25411</v>
      </c>
      <c r="Q38" s="55"/>
    </row>
    <row r="39" spans="1:17" ht="13.5" customHeight="1">
      <c r="A39" s="144">
        <v>25</v>
      </c>
      <c r="B39" s="228" t="s">
        <v>75</v>
      </c>
      <c r="C39" s="37">
        <v>3429</v>
      </c>
      <c r="D39" s="4">
        <f t="shared" si="5"/>
        <v>104</v>
      </c>
      <c r="E39" s="4">
        <v>3533</v>
      </c>
      <c r="F39" s="4">
        <v>3631</v>
      </c>
      <c r="G39" s="150">
        <f t="shared" si="6"/>
        <v>105.89093030037913</v>
      </c>
      <c r="H39" s="35">
        <f t="shared" si="2"/>
        <v>102.77384658930089</v>
      </c>
      <c r="I39" s="37">
        <f t="shared" si="7"/>
        <v>17145</v>
      </c>
      <c r="J39" s="37">
        <f t="shared" si="8"/>
        <v>17665</v>
      </c>
      <c r="K39" s="37">
        <v>15170</v>
      </c>
      <c r="L39" s="35">
        <f t="shared" si="3"/>
        <v>88.48060659084281</v>
      </c>
      <c r="M39" s="35">
        <f t="shared" si="4"/>
        <v>85.87602604019247</v>
      </c>
      <c r="N39" s="37">
        <v>35320</v>
      </c>
      <c r="O39" s="37"/>
      <c r="P39" s="151">
        <f t="shared" si="9"/>
        <v>50490</v>
      </c>
      <c r="Q39" s="55"/>
    </row>
    <row r="40" spans="1:17" ht="13.5" customHeight="1">
      <c r="A40" s="226" t="s">
        <v>8</v>
      </c>
      <c r="B40" s="230" t="s">
        <v>7</v>
      </c>
      <c r="C40" s="145">
        <f>SUM(C41:C48)</f>
        <v>37047</v>
      </c>
      <c r="D40" s="153">
        <f aca="true" t="shared" si="13" ref="D40:P40">SUM(D41:D48)</f>
        <v>6467</v>
      </c>
      <c r="E40" s="153">
        <f t="shared" si="13"/>
        <v>43514</v>
      </c>
      <c r="F40" s="153">
        <f t="shared" si="13"/>
        <v>40639</v>
      </c>
      <c r="G40" s="147">
        <f t="shared" si="6"/>
        <v>109.6957918319972</v>
      </c>
      <c r="H40" s="148">
        <f t="shared" si="2"/>
        <v>93.3929310107092</v>
      </c>
      <c r="I40" s="153">
        <f t="shared" si="13"/>
        <v>185235</v>
      </c>
      <c r="J40" s="153">
        <f t="shared" si="13"/>
        <v>217570</v>
      </c>
      <c r="K40" s="153">
        <f t="shared" si="13"/>
        <v>203195</v>
      </c>
      <c r="L40" s="148">
        <f t="shared" si="3"/>
        <v>109.6957918319972</v>
      </c>
      <c r="M40" s="148">
        <f t="shared" si="4"/>
        <v>93.3929310107092</v>
      </c>
      <c r="N40" s="153">
        <f t="shared" si="13"/>
        <v>54524</v>
      </c>
      <c r="O40" s="153">
        <f t="shared" si="13"/>
        <v>91476</v>
      </c>
      <c r="P40" s="153">
        <f t="shared" si="13"/>
        <v>349195</v>
      </c>
      <c r="Q40" s="55"/>
    </row>
    <row r="41" spans="1:17" ht="13.5" customHeight="1">
      <c r="A41" s="144">
        <v>26</v>
      </c>
      <c r="B41" s="228" t="s">
        <v>76</v>
      </c>
      <c r="C41" s="154">
        <v>218</v>
      </c>
      <c r="D41" s="4">
        <f t="shared" si="5"/>
        <v>0</v>
      </c>
      <c r="E41" s="4">
        <v>218</v>
      </c>
      <c r="F41" s="4">
        <v>218</v>
      </c>
      <c r="G41" s="150">
        <f t="shared" si="6"/>
        <v>100</v>
      </c>
      <c r="H41" s="35">
        <f t="shared" si="2"/>
        <v>100</v>
      </c>
      <c r="I41" s="37">
        <f t="shared" si="7"/>
        <v>1090</v>
      </c>
      <c r="J41" s="37">
        <f t="shared" si="8"/>
        <v>1090</v>
      </c>
      <c r="K41" s="37">
        <v>1090</v>
      </c>
      <c r="L41" s="35">
        <f t="shared" si="3"/>
        <v>100</v>
      </c>
      <c r="M41" s="35">
        <f t="shared" si="4"/>
        <v>100</v>
      </c>
      <c r="N41" s="37"/>
      <c r="O41" s="37"/>
      <c r="P41" s="151">
        <f t="shared" si="9"/>
        <v>1090</v>
      </c>
      <c r="Q41" s="55"/>
    </row>
    <row r="42" spans="1:17" ht="13.5" customHeight="1">
      <c r="A42" s="144">
        <v>27</v>
      </c>
      <c r="B42" s="228" t="s">
        <v>77</v>
      </c>
      <c r="C42" s="154">
        <v>11092</v>
      </c>
      <c r="D42" s="4">
        <f t="shared" si="5"/>
        <v>6013</v>
      </c>
      <c r="E42" s="4">
        <v>17105</v>
      </c>
      <c r="F42" s="4">
        <v>15246</v>
      </c>
      <c r="G42" s="150">
        <f t="shared" si="6"/>
        <v>137.45041471330688</v>
      </c>
      <c r="H42" s="35">
        <f t="shared" si="2"/>
        <v>89.13183279742766</v>
      </c>
      <c r="I42" s="37">
        <f t="shared" si="7"/>
        <v>55460</v>
      </c>
      <c r="J42" s="37">
        <f t="shared" si="8"/>
        <v>85525</v>
      </c>
      <c r="K42" s="37">
        <v>76230</v>
      </c>
      <c r="L42" s="35">
        <f t="shared" si="3"/>
        <v>137.45041471330688</v>
      </c>
      <c r="M42" s="35">
        <f t="shared" si="4"/>
        <v>89.13183279742766</v>
      </c>
      <c r="N42" s="37">
        <v>17308</v>
      </c>
      <c r="O42" s="37">
        <v>91476</v>
      </c>
      <c r="P42" s="151">
        <f t="shared" si="9"/>
        <v>185014</v>
      </c>
      <c r="Q42" s="55"/>
    </row>
    <row r="43" spans="1:17" ht="13.5" customHeight="1">
      <c r="A43" s="144">
        <v>28</v>
      </c>
      <c r="B43" s="228" t="s">
        <v>78</v>
      </c>
      <c r="C43" s="155">
        <v>11604</v>
      </c>
      <c r="D43" s="4">
        <f t="shared" si="5"/>
        <v>0</v>
      </c>
      <c r="E43" s="4">
        <v>11604</v>
      </c>
      <c r="F43" s="4">
        <v>11531</v>
      </c>
      <c r="G43" s="150">
        <f t="shared" si="6"/>
        <v>99.37090658393657</v>
      </c>
      <c r="H43" s="35">
        <f t="shared" si="2"/>
        <v>99.37090658393657</v>
      </c>
      <c r="I43" s="37">
        <f t="shared" si="7"/>
        <v>58020</v>
      </c>
      <c r="J43" s="37">
        <f t="shared" si="8"/>
        <v>58020</v>
      </c>
      <c r="K43" s="37">
        <v>57655</v>
      </c>
      <c r="L43" s="35">
        <f t="shared" si="3"/>
        <v>99.37090658393657</v>
      </c>
      <c r="M43" s="35">
        <f t="shared" si="4"/>
        <v>99.37090658393657</v>
      </c>
      <c r="N43" s="37">
        <v>12434</v>
      </c>
      <c r="O43" s="37"/>
      <c r="P43" s="151">
        <f t="shared" si="9"/>
        <v>70089</v>
      </c>
      <c r="Q43" s="55"/>
    </row>
    <row r="44" spans="1:17" ht="13.5" customHeight="1">
      <c r="A44" s="144">
        <v>29</v>
      </c>
      <c r="B44" s="228" t="s">
        <v>79</v>
      </c>
      <c r="C44" s="154">
        <v>1573</v>
      </c>
      <c r="D44" s="4">
        <f t="shared" si="5"/>
        <v>0</v>
      </c>
      <c r="E44" s="4">
        <v>1573</v>
      </c>
      <c r="F44" s="4">
        <v>1550</v>
      </c>
      <c r="G44" s="150">
        <f t="shared" si="6"/>
        <v>98.53782581055309</v>
      </c>
      <c r="H44" s="35">
        <f t="shared" si="2"/>
        <v>98.53782581055309</v>
      </c>
      <c r="I44" s="37">
        <f t="shared" si="7"/>
        <v>7865</v>
      </c>
      <c r="J44" s="37">
        <f t="shared" si="8"/>
        <v>7865</v>
      </c>
      <c r="K44" s="37">
        <v>7750</v>
      </c>
      <c r="L44" s="35">
        <f t="shared" si="3"/>
        <v>98.53782581055309</v>
      </c>
      <c r="M44" s="35">
        <f t="shared" si="4"/>
        <v>98.53782581055309</v>
      </c>
      <c r="N44" s="37"/>
      <c r="O44" s="37"/>
      <c r="P44" s="151">
        <f t="shared" si="9"/>
        <v>7750</v>
      </c>
      <c r="Q44" s="55"/>
    </row>
    <row r="45" spans="1:17" ht="13.5" customHeight="1">
      <c r="A45" s="144">
        <v>30</v>
      </c>
      <c r="B45" s="228" t="s">
        <v>80</v>
      </c>
      <c r="C45" s="154">
        <v>2264</v>
      </c>
      <c r="D45" s="4">
        <f t="shared" si="5"/>
        <v>110</v>
      </c>
      <c r="E45" s="4">
        <v>2374</v>
      </c>
      <c r="F45" s="4">
        <v>2374</v>
      </c>
      <c r="G45" s="150">
        <f t="shared" si="6"/>
        <v>104.85865724381624</v>
      </c>
      <c r="H45" s="35">
        <f t="shared" si="2"/>
        <v>100</v>
      </c>
      <c r="I45" s="37">
        <f t="shared" si="7"/>
        <v>11320</v>
      </c>
      <c r="J45" s="37">
        <f t="shared" si="8"/>
        <v>11870</v>
      </c>
      <c r="K45" s="37">
        <v>11870</v>
      </c>
      <c r="L45" s="35">
        <f t="shared" si="3"/>
        <v>104.85865724381624</v>
      </c>
      <c r="M45" s="35">
        <f t="shared" si="4"/>
        <v>100</v>
      </c>
      <c r="N45" s="37">
        <v>2374</v>
      </c>
      <c r="O45" s="37"/>
      <c r="P45" s="151">
        <f t="shared" si="9"/>
        <v>14244</v>
      </c>
      <c r="Q45" s="55"/>
    </row>
    <row r="46" spans="1:17" ht="13.5" customHeight="1">
      <c r="A46" s="144">
        <v>31</v>
      </c>
      <c r="B46" s="228" t="s">
        <v>81</v>
      </c>
      <c r="C46" s="154">
        <v>3500</v>
      </c>
      <c r="D46" s="4">
        <f t="shared" si="5"/>
        <v>0</v>
      </c>
      <c r="E46" s="4">
        <v>3500</v>
      </c>
      <c r="F46" s="4">
        <v>2580</v>
      </c>
      <c r="G46" s="150">
        <f t="shared" si="6"/>
        <v>73.71428571428571</v>
      </c>
      <c r="H46" s="35">
        <f t="shared" si="2"/>
        <v>73.71428571428571</v>
      </c>
      <c r="I46" s="37">
        <f t="shared" si="7"/>
        <v>17500</v>
      </c>
      <c r="J46" s="37">
        <f t="shared" si="8"/>
        <v>17500</v>
      </c>
      <c r="K46" s="37">
        <v>12900</v>
      </c>
      <c r="L46" s="35">
        <f t="shared" si="3"/>
        <v>73.71428571428571</v>
      </c>
      <c r="M46" s="35">
        <f t="shared" si="4"/>
        <v>73.71428571428571</v>
      </c>
      <c r="N46" s="37">
        <v>13246</v>
      </c>
      <c r="O46" s="37"/>
      <c r="P46" s="151">
        <f t="shared" si="9"/>
        <v>26146</v>
      </c>
      <c r="Q46" s="55"/>
    </row>
    <row r="47" spans="1:17" ht="13.5" customHeight="1">
      <c r="A47" s="144">
        <v>32</v>
      </c>
      <c r="B47" s="228" t="s">
        <v>82</v>
      </c>
      <c r="C47" s="154">
        <v>3742</v>
      </c>
      <c r="D47" s="4">
        <f t="shared" si="5"/>
        <v>344</v>
      </c>
      <c r="E47" s="4">
        <v>4086</v>
      </c>
      <c r="F47" s="4">
        <v>4086</v>
      </c>
      <c r="G47" s="150">
        <f t="shared" si="6"/>
        <v>109.19294494922502</v>
      </c>
      <c r="H47" s="35">
        <f t="shared" si="2"/>
        <v>100</v>
      </c>
      <c r="I47" s="37">
        <f t="shared" si="7"/>
        <v>18710</v>
      </c>
      <c r="J47" s="37">
        <f t="shared" si="8"/>
        <v>20430</v>
      </c>
      <c r="K47" s="37">
        <v>20430</v>
      </c>
      <c r="L47" s="35">
        <f t="shared" si="3"/>
        <v>109.19294494922502</v>
      </c>
      <c r="M47" s="35">
        <f t="shared" si="4"/>
        <v>100</v>
      </c>
      <c r="N47" s="37"/>
      <c r="O47" s="37"/>
      <c r="P47" s="151">
        <f t="shared" si="9"/>
        <v>20430</v>
      </c>
      <c r="Q47" s="55"/>
    </row>
    <row r="48" spans="1:17" ht="13.5" customHeight="1">
      <c r="A48" s="144">
        <v>33</v>
      </c>
      <c r="B48" s="228" t="s">
        <v>83</v>
      </c>
      <c r="C48" s="155">
        <v>3054</v>
      </c>
      <c r="D48" s="4">
        <f t="shared" si="5"/>
        <v>0</v>
      </c>
      <c r="E48" s="4">
        <v>3054</v>
      </c>
      <c r="F48" s="4">
        <v>3054</v>
      </c>
      <c r="G48" s="150">
        <f t="shared" si="6"/>
        <v>100</v>
      </c>
      <c r="H48" s="35">
        <f t="shared" si="2"/>
        <v>100</v>
      </c>
      <c r="I48" s="37">
        <f t="shared" si="7"/>
        <v>15270</v>
      </c>
      <c r="J48" s="37">
        <f t="shared" si="8"/>
        <v>15270</v>
      </c>
      <c r="K48" s="37">
        <v>15270</v>
      </c>
      <c r="L48" s="35">
        <f t="shared" si="3"/>
        <v>100</v>
      </c>
      <c r="M48" s="35">
        <f t="shared" si="4"/>
        <v>100</v>
      </c>
      <c r="N48" s="37">
        <v>9162</v>
      </c>
      <c r="O48" s="37"/>
      <c r="P48" s="151">
        <f t="shared" si="9"/>
        <v>24432</v>
      </c>
      <c r="Q48" s="55"/>
    </row>
    <row r="49" spans="1:17" ht="13.5" customHeight="1">
      <c r="A49" s="226" t="s">
        <v>6</v>
      </c>
      <c r="B49" s="229" t="s">
        <v>84</v>
      </c>
      <c r="C49" s="145">
        <f>SUM(C50:C54)</f>
        <v>55264</v>
      </c>
      <c r="D49" s="156">
        <f aca="true" t="shared" si="14" ref="D49:P49">SUM(D50:D54)</f>
        <v>3954</v>
      </c>
      <c r="E49" s="156">
        <f t="shared" si="14"/>
        <v>58465</v>
      </c>
      <c r="F49" s="156">
        <f t="shared" si="14"/>
        <v>55818</v>
      </c>
      <c r="G49" s="147">
        <f t="shared" si="6"/>
        <v>101.0024609148813</v>
      </c>
      <c r="H49" s="148">
        <f t="shared" si="2"/>
        <v>95.472504917472</v>
      </c>
      <c r="I49" s="156">
        <f t="shared" si="14"/>
        <v>276320</v>
      </c>
      <c r="J49" s="156">
        <f t="shared" si="14"/>
        <v>292325</v>
      </c>
      <c r="K49" s="156">
        <f t="shared" si="14"/>
        <v>283413</v>
      </c>
      <c r="L49" s="148">
        <f t="shared" si="3"/>
        <v>102.56695136074117</v>
      </c>
      <c r="M49" s="148">
        <f t="shared" si="4"/>
        <v>96.95133840759429</v>
      </c>
      <c r="N49" s="156">
        <f t="shared" si="14"/>
        <v>52363</v>
      </c>
      <c r="O49" s="156">
        <f t="shared" si="14"/>
        <v>0</v>
      </c>
      <c r="P49" s="156">
        <f t="shared" si="14"/>
        <v>335776</v>
      </c>
      <c r="Q49" s="55"/>
    </row>
    <row r="50" spans="1:17" ht="13.5" customHeight="1">
      <c r="A50" s="144">
        <v>34</v>
      </c>
      <c r="B50" s="228" t="s">
        <v>85</v>
      </c>
      <c r="C50" s="154">
        <v>15963</v>
      </c>
      <c r="D50" s="4">
        <v>156</v>
      </c>
      <c r="E50" s="4">
        <v>15366</v>
      </c>
      <c r="F50" s="4">
        <v>14095</v>
      </c>
      <c r="G50" s="150">
        <f t="shared" si="6"/>
        <v>88.29793898390027</v>
      </c>
      <c r="H50" s="35">
        <f t="shared" si="2"/>
        <v>91.72849147468438</v>
      </c>
      <c r="I50" s="37">
        <f t="shared" si="7"/>
        <v>79815</v>
      </c>
      <c r="J50" s="37">
        <f t="shared" si="8"/>
        <v>76830</v>
      </c>
      <c r="K50" s="37">
        <v>70475</v>
      </c>
      <c r="L50" s="35">
        <f t="shared" si="3"/>
        <v>88.29793898390027</v>
      </c>
      <c r="M50" s="35">
        <f t="shared" si="4"/>
        <v>91.72849147468438</v>
      </c>
      <c r="N50" s="37">
        <v>10395</v>
      </c>
      <c r="O50" s="37"/>
      <c r="P50" s="151">
        <f t="shared" si="9"/>
        <v>80870</v>
      </c>
      <c r="Q50" s="55"/>
    </row>
    <row r="51" spans="1:17" ht="13.5" customHeight="1">
      <c r="A51" s="144">
        <v>35</v>
      </c>
      <c r="B51" s="228" t="s">
        <v>86</v>
      </c>
      <c r="C51" s="154">
        <v>3947</v>
      </c>
      <c r="D51" s="4">
        <f aca="true" t="shared" si="15" ref="D51:D71">E51-C51</f>
        <v>1383</v>
      </c>
      <c r="E51" s="4">
        <f>2574+2756</f>
        <v>5330</v>
      </c>
      <c r="F51" s="4">
        <v>5330</v>
      </c>
      <c r="G51" s="150">
        <f t="shared" si="6"/>
        <v>135.03927033189765</v>
      </c>
      <c r="H51" s="35">
        <f t="shared" si="2"/>
        <v>100</v>
      </c>
      <c r="I51" s="37">
        <f t="shared" si="7"/>
        <v>19735</v>
      </c>
      <c r="J51" s="37">
        <f t="shared" si="8"/>
        <v>26650</v>
      </c>
      <c r="K51" s="37">
        <v>28375</v>
      </c>
      <c r="L51" s="35">
        <f t="shared" si="3"/>
        <v>143.78008614137318</v>
      </c>
      <c r="M51" s="35">
        <f t="shared" si="4"/>
        <v>106.47279549718573</v>
      </c>
      <c r="N51" s="37">
        <v>8223</v>
      </c>
      <c r="O51" s="37"/>
      <c r="P51" s="151">
        <f t="shared" si="9"/>
        <v>36598</v>
      </c>
      <c r="Q51" s="55"/>
    </row>
    <row r="52" spans="1:17" ht="13.5" customHeight="1">
      <c r="A52" s="144">
        <v>36</v>
      </c>
      <c r="B52" s="226" t="s">
        <v>5</v>
      </c>
      <c r="C52" s="154">
        <v>19488</v>
      </c>
      <c r="D52" s="4">
        <f t="shared" si="15"/>
        <v>-52</v>
      </c>
      <c r="E52" s="4">
        <v>19436</v>
      </c>
      <c r="F52" s="4">
        <v>18645</v>
      </c>
      <c r="G52" s="150">
        <f t="shared" si="6"/>
        <v>95.67426108374384</v>
      </c>
      <c r="H52" s="35">
        <f t="shared" si="2"/>
        <v>95.93023255813954</v>
      </c>
      <c r="I52" s="37">
        <f t="shared" si="7"/>
        <v>97440</v>
      </c>
      <c r="J52" s="37">
        <f t="shared" si="8"/>
        <v>97180</v>
      </c>
      <c r="K52" s="37">
        <v>93225</v>
      </c>
      <c r="L52" s="35">
        <f t="shared" si="3"/>
        <v>95.67426108374384</v>
      </c>
      <c r="M52" s="35">
        <f t="shared" si="4"/>
        <v>95.93023255813954</v>
      </c>
      <c r="N52" s="37">
        <v>18645</v>
      </c>
      <c r="O52" s="37"/>
      <c r="P52" s="151">
        <f t="shared" si="9"/>
        <v>111870</v>
      </c>
      <c r="Q52" s="55"/>
    </row>
    <row r="53" spans="1:17" ht="13.5" customHeight="1">
      <c r="A53" s="144">
        <v>37</v>
      </c>
      <c r="B53" s="226" t="s">
        <v>4</v>
      </c>
      <c r="C53" s="154">
        <v>7835</v>
      </c>
      <c r="D53" s="4">
        <f t="shared" si="15"/>
        <v>0</v>
      </c>
      <c r="E53" s="4">
        <v>7835</v>
      </c>
      <c r="F53" s="4">
        <v>7250</v>
      </c>
      <c r="G53" s="150">
        <f t="shared" si="6"/>
        <v>92.53350350989152</v>
      </c>
      <c r="H53" s="35">
        <f t="shared" si="2"/>
        <v>92.53350350989152</v>
      </c>
      <c r="I53" s="37">
        <f t="shared" si="7"/>
        <v>39175</v>
      </c>
      <c r="J53" s="37">
        <f t="shared" si="8"/>
        <v>39175</v>
      </c>
      <c r="K53" s="37">
        <v>36250</v>
      </c>
      <c r="L53" s="35">
        <f t="shared" si="3"/>
        <v>92.53350350989152</v>
      </c>
      <c r="M53" s="35">
        <f t="shared" si="4"/>
        <v>92.53350350989152</v>
      </c>
      <c r="N53" s="37">
        <v>7250</v>
      </c>
      <c r="O53" s="37"/>
      <c r="P53" s="151">
        <f t="shared" si="9"/>
        <v>43500</v>
      </c>
      <c r="Q53" s="55"/>
    </row>
    <row r="54" spans="1:17" ht="13.5" customHeight="1">
      <c r="A54" s="144">
        <v>38</v>
      </c>
      <c r="B54" s="228" t="s">
        <v>87</v>
      </c>
      <c r="C54" s="154">
        <v>8031</v>
      </c>
      <c r="D54" s="4">
        <f t="shared" si="15"/>
        <v>2467</v>
      </c>
      <c r="E54" s="4">
        <v>10498</v>
      </c>
      <c r="F54" s="4">
        <v>10498</v>
      </c>
      <c r="G54" s="150">
        <f t="shared" si="6"/>
        <v>130.71846594446518</v>
      </c>
      <c r="H54" s="35">
        <f t="shared" si="2"/>
        <v>100</v>
      </c>
      <c r="I54" s="37">
        <f t="shared" si="7"/>
        <v>40155</v>
      </c>
      <c r="J54" s="37">
        <f t="shared" si="8"/>
        <v>52490</v>
      </c>
      <c r="K54" s="37">
        <v>55088</v>
      </c>
      <c r="L54" s="35">
        <f t="shared" si="3"/>
        <v>137.18839496949323</v>
      </c>
      <c r="M54" s="35">
        <f t="shared" si="4"/>
        <v>104.94951419317967</v>
      </c>
      <c r="N54" s="37">
        <v>7850</v>
      </c>
      <c r="O54" s="37"/>
      <c r="P54" s="151">
        <f t="shared" si="9"/>
        <v>62938</v>
      </c>
      <c r="Q54" s="55"/>
    </row>
    <row r="55" spans="1:17" ht="13.5" customHeight="1">
      <c r="A55" s="226" t="s">
        <v>3</v>
      </c>
      <c r="B55" s="229" t="s">
        <v>88</v>
      </c>
      <c r="C55" s="145">
        <f>SUM(C56:C60)</f>
        <v>6172</v>
      </c>
      <c r="D55" s="156">
        <f aca="true" t="shared" si="16" ref="D55:P55">SUM(D56:D60)</f>
        <v>45</v>
      </c>
      <c r="E55" s="156">
        <f t="shared" si="16"/>
        <v>6217</v>
      </c>
      <c r="F55" s="156">
        <f t="shared" si="16"/>
        <v>5129</v>
      </c>
      <c r="G55" s="147">
        <f t="shared" si="6"/>
        <v>83.10110174983798</v>
      </c>
      <c r="H55" s="148">
        <f t="shared" si="2"/>
        <v>82.49959787678944</v>
      </c>
      <c r="I55" s="156">
        <f t="shared" si="16"/>
        <v>30860</v>
      </c>
      <c r="J55" s="156">
        <f t="shared" si="16"/>
        <v>31085</v>
      </c>
      <c r="K55" s="156">
        <f t="shared" si="16"/>
        <v>29360</v>
      </c>
      <c r="L55" s="148">
        <f t="shared" si="3"/>
        <v>95.13933895009721</v>
      </c>
      <c r="M55" s="148">
        <f t="shared" si="4"/>
        <v>94.45069969438636</v>
      </c>
      <c r="N55" s="156">
        <f t="shared" si="16"/>
        <v>27162</v>
      </c>
      <c r="O55" s="156">
        <f t="shared" si="16"/>
        <v>0</v>
      </c>
      <c r="P55" s="156">
        <f t="shared" si="16"/>
        <v>56522</v>
      </c>
      <c r="Q55" s="55"/>
    </row>
    <row r="56" spans="1:17" ht="13.5" customHeight="1">
      <c r="A56" s="144">
        <v>39</v>
      </c>
      <c r="B56" s="228" t="s">
        <v>89</v>
      </c>
      <c r="C56" s="154">
        <v>1789</v>
      </c>
      <c r="D56" s="4">
        <f t="shared" si="15"/>
        <v>45</v>
      </c>
      <c r="E56" s="4">
        <v>1834</v>
      </c>
      <c r="F56" s="4">
        <v>1490</v>
      </c>
      <c r="G56" s="150">
        <f t="shared" si="6"/>
        <v>83.28675237562885</v>
      </c>
      <c r="H56" s="35">
        <f t="shared" si="2"/>
        <v>81.2431842966194</v>
      </c>
      <c r="I56" s="37">
        <f t="shared" si="7"/>
        <v>8945</v>
      </c>
      <c r="J56" s="37">
        <f t="shared" si="8"/>
        <v>9170</v>
      </c>
      <c r="K56" s="37">
        <v>8940</v>
      </c>
      <c r="L56" s="35">
        <f t="shared" si="3"/>
        <v>99.94410285075462</v>
      </c>
      <c r="M56" s="35">
        <f t="shared" si="4"/>
        <v>97.4918211559433</v>
      </c>
      <c r="N56" s="37">
        <v>20860</v>
      </c>
      <c r="O56" s="37"/>
      <c r="P56" s="151">
        <f t="shared" si="9"/>
        <v>29800</v>
      </c>
      <c r="Q56" s="55"/>
    </row>
    <row r="57" spans="1:17" ht="13.5" customHeight="1">
      <c r="A57" s="144">
        <v>40</v>
      </c>
      <c r="B57" s="228" t="s">
        <v>90</v>
      </c>
      <c r="C57" s="154">
        <v>2576</v>
      </c>
      <c r="D57" s="4">
        <f t="shared" si="15"/>
        <v>0</v>
      </c>
      <c r="E57" s="4">
        <v>2576</v>
      </c>
      <c r="F57" s="4">
        <v>2576</v>
      </c>
      <c r="G57" s="150">
        <f t="shared" si="6"/>
        <v>100</v>
      </c>
      <c r="H57" s="35">
        <f t="shared" si="2"/>
        <v>100</v>
      </c>
      <c r="I57" s="37">
        <f t="shared" si="7"/>
        <v>12880</v>
      </c>
      <c r="J57" s="37">
        <f t="shared" si="8"/>
        <v>12880</v>
      </c>
      <c r="K57" s="37">
        <v>12880</v>
      </c>
      <c r="L57" s="35">
        <f t="shared" si="3"/>
        <v>100</v>
      </c>
      <c r="M57" s="35">
        <f t="shared" si="4"/>
        <v>100</v>
      </c>
      <c r="N57" s="37">
        <v>2576</v>
      </c>
      <c r="O57" s="37"/>
      <c r="P57" s="151">
        <f t="shared" si="9"/>
        <v>15456</v>
      </c>
      <c r="Q57" s="55"/>
    </row>
    <row r="58" spans="1:17" ht="13.5" customHeight="1">
      <c r="A58" s="144">
        <v>41</v>
      </c>
      <c r="B58" s="228" t="s">
        <v>91</v>
      </c>
      <c r="C58" s="154">
        <v>94</v>
      </c>
      <c r="D58" s="4">
        <f t="shared" si="15"/>
        <v>0</v>
      </c>
      <c r="E58" s="4">
        <v>94</v>
      </c>
      <c r="F58" s="4">
        <v>45</v>
      </c>
      <c r="G58" s="150">
        <f t="shared" si="6"/>
        <v>47.87234042553192</v>
      </c>
      <c r="H58" s="35">
        <f t="shared" si="2"/>
        <v>47.87234042553192</v>
      </c>
      <c r="I58" s="37">
        <f t="shared" si="7"/>
        <v>470</v>
      </c>
      <c r="J58" s="37">
        <f t="shared" si="8"/>
        <v>470</v>
      </c>
      <c r="K58" s="37">
        <v>225</v>
      </c>
      <c r="L58" s="35">
        <f t="shared" si="3"/>
        <v>47.87234042553192</v>
      </c>
      <c r="M58" s="35">
        <f t="shared" si="4"/>
        <v>47.87234042553192</v>
      </c>
      <c r="N58" s="37"/>
      <c r="O58" s="37"/>
      <c r="P58" s="151">
        <f t="shared" si="9"/>
        <v>225</v>
      </c>
      <c r="Q58" s="55"/>
    </row>
    <row r="59" spans="1:17" ht="13.5" customHeight="1">
      <c r="A59" s="144">
        <v>42</v>
      </c>
      <c r="B59" s="228" t="s">
        <v>92</v>
      </c>
      <c r="C59" s="154">
        <v>463</v>
      </c>
      <c r="D59" s="4">
        <f t="shared" si="15"/>
        <v>0</v>
      </c>
      <c r="E59" s="4">
        <v>463</v>
      </c>
      <c r="F59" s="4">
        <v>463</v>
      </c>
      <c r="G59" s="150">
        <f t="shared" si="6"/>
        <v>100</v>
      </c>
      <c r="H59" s="35">
        <f t="shared" si="2"/>
        <v>100</v>
      </c>
      <c r="I59" s="37">
        <f t="shared" si="7"/>
        <v>2315</v>
      </c>
      <c r="J59" s="37">
        <f t="shared" si="8"/>
        <v>2315</v>
      </c>
      <c r="K59" s="37">
        <v>2315</v>
      </c>
      <c r="L59" s="35">
        <f t="shared" si="3"/>
        <v>100</v>
      </c>
      <c r="M59" s="35">
        <f t="shared" si="4"/>
        <v>100</v>
      </c>
      <c r="N59" s="37">
        <v>926</v>
      </c>
      <c r="O59" s="37"/>
      <c r="P59" s="151">
        <f t="shared" si="9"/>
        <v>3241</v>
      </c>
      <c r="Q59" s="55"/>
    </row>
    <row r="60" spans="1:17" ht="13.5" customHeight="1">
      <c r="A60" s="144">
        <v>43</v>
      </c>
      <c r="B60" s="228" t="s">
        <v>93</v>
      </c>
      <c r="C60" s="154">
        <v>1250</v>
      </c>
      <c r="D60" s="4">
        <f t="shared" si="15"/>
        <v>0</v>
      </c>
      <c r="E60" s="4">
        <v>1250</v>
      </c>
      <c r="F60" s="4">
        <v>555</v>
      </c>
      <c r="G60" s="150">
        <f t="shared" si="6"/>
        <v>44.4</v>
      </c>
      <c r="H60" s="35">
        <f t="shared" si="2"/>
        <v>44.4</v>
      </c>
      <c r="I60" s="37">
        <f t="shared" si="7"/>
        <v>6250</v>
      </c>
      <c r="J60" s="37">
        <f t="shared" si="8"/>
        <v>6250</v>
      </c>
      <c r="K60" s="37">
        <v>5000</v>
      </c>
      <c r="L60" s="35">
        <f t="shared" si="3"/>
        <v>80</v>
      </c>
      <c r="M60" s="35">
        <f t="shared" si="4"/>
        <v>80</v>
      </c>
      <c r="N60" s="37">
        <v>2800</v>
      </c>
      <c r="O60" s="37"/>
      <c r="P60" s="151">
        <f t="shared" si="9"/>
        <v>7800</v>
      </c>
      <c r="Q60" s="55"/>
    </row>
    <row r="61" spans="1:17" ht="13.5" customHeight="1">
      <c r="A61" s="226" t="s">
        <v>2</v>
      </c>
      <c r="B61" s="230" t="s">
        <v>1</v>
      </c>
      <c r="C61" s="145">
        <f>SUM(C62:C71)</f>
        <v>69047</v>
      </c>
      <c r="D61" s="156">
        <f aca="true" t="shared" si="17" ref="D61:P61">SUM(D62:D71)</f>
        <v>2981</v>
      </c>
      <c r="E61" s="156">
        <f t="shared" si="17"/>
        <v>72028</v>
      </c>
      <c r="F61" s="156">
        <f t="shared" si="17"/>
        <v>63406</v>
      </c>
      <c r="G61" s="147">
        <f t="shared" si="6"/>
        <v>91.83020261560966</v>
      </c>
      <c r="H61" s="148">
        <f t="shared" si="2"/>
        <v>88.02965513411452</v>
      </c>
      <c r="I61" s="156">
        <f t="shared" si="17"/>
        <v>345235</v>
      </c>
      <c r="J61" s="156">
        <f t="shared" si="17"/>
        <v>359105</v>
      </c>
      <c r="K61" s="156">
        <f t="shared" si="17"/>
        <v>341235</v>
      </c>
      <c r="L61" s="148">
        <f t="shared" si="3"/>
        <v>98.84136892261792</v>
      </c>
      <c r="M61" s="148">
        <f t="shared" si="4"/>
        <v>95.02373957477617</v>
      </c>
      <c r="N61" s="156">
        <f t="shared" si="17"/>
        <v>85566.8</v>
      </c>
      <c r="O61" s="156">
        <f t="shared" si="17"/>
        <v>5000</v>
      </c>
      <c r="P61" s="156">
        <f t="shared" si="17"/>
        <v>431801.8</v>
      </c>
      <c r="Q61" s="55"/>
    </row>
    <row r="62" spans="1:17" ht="13.5" customHeight="1">
      <c r="A62" s="144">
        <v>45</v>
      </c>
      <c r="B62" s="228" t="s">
        <v>94</v>
      </c>
      <c r="C62" s="154">
        <v>11364</v>
      </c>
      <c r="D62" s="4">
        <f t="shared" si="15"/>
        <v>0</v>
      </c>
      <c r="E62" s="4">
        <v>11364</v>
      </c>
      <c r="F62" s="4">
        <v>9849</v>
      </c>
      <c r="G62" s="150">
        <f t="shared" si="6"/>
        <v>86.66842661034848</v>
      </c>
      <c r="H62" s="35">
        <f t="shared" si="2"/>
        <v>86.66842661034848</v>
      </c>
      <c r="I62" s="37">
        <f t="shared" si="7"/>
        <v>56820</v>
      </c>
      <c r="J62" s="37">
        <f t="shared" si="8"/>
        <v>56820</v>
      </c>
      <c r="K62" s="37">
        <v>56000</v>
      </c>
      <c r="L62" s="35">
        <f t="shared" si="3"/>
        <v>98.55684618092221</v>
      </c>
      <c r="M62" s="35">
        <f t="shared" si="4"/>
        <v>98.55684618092221</v>
      </c>
      <c r="N62" s="37"/>
      <c r="O62" s="37"/>
      <c r="P62" s="151">
        <f t="shared" si="9"/>
        <v>56000</v>
      </c>
      <c r="Q62" s="55"/>
    </row>
    <row r="63" spans="1:18" ht="13.5" customHeight="1">
      <c r="A63" s="144">
        <v>46</v>
      </c>
      <c r="B63" s="228" t="s">
        <v>95</v>
      </c>
      <c r="C63" s="154">
        <v>2000</v>
      </c>
      <c r="D63" s="4">
        <f t="shared" si="15"/>
        <v>779</v>
      </c>
      <c r="E63" s="4">
        <v>2779</v>
      </c>
      <c r="F63" s="4">
        <v>2779</v>
      </c>
      <c r="G63" s="150">
        <f t="shared" si="6"/>
        <v>138.95</v>
      </c>
      <c r="H63" s="35">
        <f t="shared" si="2"/>
        <v>100</v>
      </c>
      <c r="I63" s="37">
        <f t="shared" si="7"/>
        <v>10000</v>
      </c>
      <c r="J63" s="37">
        <f t="shared" si="8"/>
        <v>13895</v>
      </c>
      <c r="K63" s="37">
        <v>13895</v>
      </c>
      <c r="L63" s="35">
        <f t="shared" si="3"/>
        <v>138.95</v>
      </c>
      <c r="M63" s="35">
        <f t="shared" si="4"/>
        <v>100</v>
      </c>
      <c r="N63" s="37">
        <v>5558</v>
      </c>
      <c r="O63" s="37"/>
      <c r="P63" s="151">
        <f t="shared" si="9"/>
        <v>19453</v>
      </c>
      <c r="Q63" s="55"/>
      <c r="R63" s="40"/>
    </row>
    <row r="64" spans="1:17" ht="13.5" customHeight="1">
      <c r="A64" s="144">
        <v>47</v>
      </c>
      <c r="B64" s="228" t="s">
        <v>96</v>
      </c>
      <c r="C64" s="154">
        <v>2477</v>
      </c>
      <c r="D64" s="4">
        <f t="shared" si="15"/>
        <v>0</v>
      </c>
      <c r="E64" s="4">
        <v>2477</v>
      </c>
      <c r="F64" s="4">
        <v>2416</v>
      </c>
      <c r="G64" s="150">
        <f t="shared" si="6"/>
        <v>97.53734356075898</v>
      </c>
      <c r="H64" s="35">
        <f t="shared" si="2"/>
        <v>97.53734356075898</v>
      </c>
      <c r="I64" s="37">
        <f t="shared" si="7"/>
        <v>12385</v>
      </c>
      <c r="J64" s="37">
        <f t="shared" si="8"/>
        <v>12385</v>
      </c>
      <c r="K64" s="37">
        <v>12070</v>
      </c>
      <c r="L64" s="35">
        <f t="shared" si="3"/>
        <v>97.45660072668551</v>
      </c>
      <c r="M64" s="35">
        <f t="shared" si="4"/>
        <v>97.45660072668551</v>
      </c>
      <c r="N64" s="37"/>
      <c r="O64" s="37"/>
      <c r="P64" s="151">
        <f t="shared" si="9"/>
        <v>12070</v>
      </c>
      <c r="Q64" s="55"/>
    </row>
    <row r="65" spans="1:17" ht="13.5" customHeight="1">
      <c r="A65" s="144">
        <v>48</v>
      </c>
      <c r="B65" s="228" t="s">
        <v>97</v>
      </c>
      <c r="C65" s="154">
        <v>2179</v>
      </c>
      <c r="D65" s="4">
        <f t="shared" si="15"/>
        <v>0</v>
      </c>
      <c r="E65" s="4">
        <v>2179</v>
      </c>
      <c r="F65" s="4">
        <v>2179</v>
      </c>
      <c r="G65" s="150">
        <f t="shared" si="6"/>
        <v>100</v>
      </c>
      <c r="H65" s="35">
        <f t="shared" si="2"/>
        <v>100</v>
      </c>
      <c r="I65" s="37">
        <f t="shared" si="7"/>
        <v>10895</v>
      </c>
      <c r="J65" s="37">
        <f t="shared" si="8"/>
        <v>10895</v>
      </c>
      <c r="K65" s="37">
        <v>10895</v>
      </c>
      <c r="L65" s="35">
        <f t="shared" si="3"/>
        <v>100</v>
      </c>
      <c r="M65" s="35">
        <f t="shared" si="4"/>
        <v>100</v>
      </c>
      <c r="N65" s="37">
        <v>14435</v>
      </c>
      <c r="O65" s="37"/>
      <c r="P65" s="151">
        <f t="shared" si="9"/>
        <v>25330</v>
      </c>
      <c r="Q65" s="55"/>
    </row>
    <row r="66" spans="1:17" ht="13.5" customHeight="1">
      <c r="A66" s="144">
        <v>49</v>
      </c>
      <c r="B66" s="228" t="s">
        <v>98</v>
      </c>
      <c r="C66" s="154">
        <v>28869</v>
      </c>
      <c r="D66" s="4">
        <f t="shared" si="15"/>
        <v>0</v>
      </c>
      <c r="E66" s="4">
        <v>28869</v>
      </c>
      <c r="F66" s="4">
        <v>21989</v>
      </c>
      <c r="G66" s="150">
        <f t="shared" si="6"/>
        <v>76.16820811250822</v>
      </c>
      <c r="H66" s="35">
        <f t="shared" si="2"/>
        <v>76.16820811250822</v>
      </c>
      <c r="I66" s="37">
        <f t="shared" si="7"/>
        <v>144345</v>
      </c>
      <c r="J66" s="37">
        <f t="shared" si="8"/>
        <v>144345</v>
      </c>
      <c r="K66" s="37">
        <v>126340</v>
      </c>
      <c r="L66" s="35">
        <f t="shared" si="3"/>
        <v>87.5264124147009</v>
      </c>
      <c r="M66" s="35">
        <f t="shared" si="4"/>
        <v>87.5264124147009</v>
      </c>
      <c r="N66" s="37">
        <v>1852</v>
      </c>
      <c r="O66" s="37"/>
      <c r="P66" s="151">
        <f t="shared" si="9"/>
        <v>128192</v>
      </c>
      <c r="Q66" s="55"/>
    </row>
    <row r="67" spans="1:17" ht="13.5" customHeight="1">
      <c r="A67" s="144">
        <v>50</v>
      </c>
      <c r="B67" s="226" t="s">
        <v>0</v>
      </c>
      <c r="C67" s="154">
        <v>4570</v>
      </c>
      <c r="D67" s="4">
        <f t="shared" si="15"/>
        <v>0</v>
      </c>
      <c r="E67" s="4">
        <v>4570</v>
      </c>
      <c r="F67" s="4">
        <v>4570</v>
      </c>
      <c r="G67" s="150">
        <f t="shared" si="6"/>
        <v>100</v>
      </c>
      <c r="H67" s="35">
        <f t="shared" si="2"/>
        <v>100</v>
      </c>
      <c r="I67" s="37">
        <f t="shared" si="7"/>
        <v>22850</v>
      </c>
      <c r="J67" s="37">
        <f t="shared" si="8"/>
        <v>22850</v>
      </c>
      <c r="K67" s="37">
        <v>22850</v>
      </c>
      <c r="L67" s="35">
        <f t="shared" si="3"/>
        <v>100</v>
      </c>
      <c r="M67" s="35">
        <f t="shared" si="4"/>
        <v>100</v>
      </c>
      <c r="N67" s="37">
        <v>6070</v>
      </c>
      <c r="O67" s="37"/>
      <c r="P67" s="151">
        <f t="shared" si="9"/>
        <v>28920</v>
      </c>
      <c r="Q67" s="55"/>
    </row>
    <row r="68" spans="1:17" ht="13.5" customHeight="1">
      <c r="A68" s="144">
        <v>51</v>
      </c>
      <c r="B68" s="228" t="s">
        <v>99</v>
      </c>
      <c r="C68" s="154">
        <v>300</v>
      </c>
      <c r="D68" s="4">
        <f t="shared" si="15"/>
        <v>0</v>
      </c>
      <c r="E68" s="4">
        <v>300</v>
      </c>
      <c r="F68" s="4">
        <v>300</v>
      </c>
      <c r="G68" s="150">
        <f t="shared" si="6"/>
        <v>100</v>
      </c>
      <c r="H68" s="35">
        <f t="shared" si="2"/>
        <v>100</v>
      </c>
      <c r="I68" s="37">
        <f t="shared" si="7"/>
        <v>1500</v>
      </c>
      <c r="J68" s="37">
        <f t="shared" si="8"/>
        <v>1500</v>
      </c>
      <c r="K68" s="37">
        <v>1500</v>
      </c>
      <c r="L68" s="35">
        <f t="shared" si="3"/>
        <v>100</v>
      </c>
      <c r="M68" s="35">
        <f t="shared" si="4"/>
        <v>100</v>
      </c>
      <c r="N68" s="37">
        <v>23920</v>
      </c>
      <c r="O68" s="37"/>
      <c r="P68" s="151">
        <f t="shared" si="9"/>
        <v>25420</v>
      </c>
      <c r="Q68" s="55"/>
    </row>
    <row r="69" spans="1:17" ht="13.5" customHeight="1">
      <c r="A69" s="144">
        <v>52</v>
      </c>
      <c r="B69" s="228" t="s">
        <v>100</v>
      </c>
      <c r="C69" s="154">
        <v>8982</v>
      </c>
      <c r="D69" s="4">
        <f t="shared" si="15"/>
        <v>1270</v>
      </c>
      <c r="E69" s="4">
        <v>10252</v>
      </c>
      <c r="F69" s="4">
        <v>10252</v>
      </c>
      <c r="G69" s="150">
        <f t="shared" si="6"/>
        <v>114.1393898908929</v>
      </c>
      <c r="H69" s="35">
        <f t="shared" si="2"/>
        <v>100</v>
      </c>
      <c r="I69" s="37">
        <f t="shared" si="7"/>
        <v>44910</v>
      </c>
      <c r="J69" s="37">
        <f t="shared" si="8"/>
        <v>51260</v>
      </c>
      <c r="K69" s="37">
        <v>52530</v>
      </c>
      <c r="L69" s="35">
        <f t="shared" si="3"/>
        <v>116.96726786907148</v>
      </c>
      <c r="M69" s="35">
        <f t="shared" si="4"/>
        <v>102.47756535310184</v>
      </c>
      <c r="N69" s="37">
        <v>14352.8</v>
      </c>
      <c r="O69" s="37"/>
      <c r="P69" s="151">
        <f t="shared" si="9"/>
        <v>66882.8</v>
      </c>
      <c r="Q69" s="55"/>
    </row>
    <row r="70" spans="1:17" ht="13.5" customHeight="1">
      <c r="A70" s="144">
        <v>53</v>
      </c>
      <c r="B70" s="228" t="s">
        <v>101</v>
      </c>
      <c r="C70" s="154">
        <v>4540</v>
      </c>
      <c r="D70" s="4">
        <f t="shared" si="15"/>
        <v>0</v>
      </c>
      <c r="E70" s="4">
        <v>4540</v>
      </c>
      <c r="F70" s="4">
        <v>4374</v>
      </c>
      <c r="G70" s="150">
        <f t="shared" si="6"/>
        <v>96.34361233480176</v>
      </c>
      <c r="H70" s="35">
        <f t="shared" si="2"/>
        <v>96.34361233480176</v>
      </c>
      <c r="I70" s="37">
        <f t="shared" si="7"/>
        <v>22700</v>
      </c>
      <c r="J70" s="37">
        <v>21665</v>
      </c>
      <c r="K70" s="37">
        <v>21665</v>
      </c>
      <c r="L70" s="35">
        <f t="shared" si="3"/>
        <v>95.44052863436123</v>
      </c>
      <c r="M70" s="35">
        <f t="shared" si="4"/>
        <v>100</v>
      </c>
      <c r="N70" s="37">
        <v>9983</v>
      </c>
      <c r="O70" s="37"/>
      <c r="P70" s="151">
        <f t="shared" si="9"/>
        <v>31648</v>
      </c>
      <c r="Q70" s="55"/>
    </row>
    <row r="71" spans="1:17" ht="13.5" customHeight="1">
      <c r="A71" s="157">
        <v>54</v>
      </c>
      <c r="B71" s="231" t="s">
        <v>102</v>
      </c>
      <c r="C71" s="158">
        <v>3766</v>
      </c>
      <c r="D71" s="3">
        <f t="shared" si="15"/>
        <v>932</v>
      </c>
      <c r="E71" s="3">
        <v>4698</v>
      </c>
      <c r="F71" s="3">
        <v>4698</v>
      </c>
      <c r="G71" s="159">
        <f t="shared" si="6"/>
        <v>124.74774296335636</v>
      </c>
      <c r="H71" s="36">
        <f t="shared" si="2"/>
        <v>100</v>
      </c>
      <c r="I71" s="38">
        <f t="shared" si="7"/>
        <v>18830</v>
      </c>
      <c r="J71" s="38">
        <f t="shared" si="8"/>
        <v>23490</v>
      </c>
      <c r="K71" s="38">
        <v>23490</v>
      </c>
      <c r="L71" s="36">
        <f t="shared" si="3"/>
        <v>124.74774296335636</v>
      </c>
      <c r="M71" s="36">
        <f t="shared" si="4"/>
        <v>100</v>
      </c>
      <c r="N71" s="38">
        <v>9396</v>
      </c>
      <c r="O71" s="38">
        <v>5000</v>
      </c>
      <c r="P71" s="160">
        <f t="shared" si="9"/>
        <v>37886</v>
      </c>
      <c r="Q71" s="55"/>
    </row>
  </sheetData>
  <mergeCells count="21">
    <mergeCell ref="I6:I8"/>
    <mergeCell ref="E6:E8"/>
    <mergeCell ref="A2:P2"/>
    <mergeCell ref="A3:P3"/>
    <mergeCell ref="G6:G8"/>
    <mergeCell ref="N5:O5"/>
    <mergeCell ref="P5:P8"/>
    <mergeCell ref="H6:H8"/>
    <mergeCell ref="M6:M8"/>
    <mergeCell ref="N6:N8"/>
    <mergeCell ref="O6:O8"/>
    <mergeCell ref="F6:F8"/>
    <mergeCell ref="I5:M5"/>
    <mergeCell ref="A5:A8"/>
    <mergeCell ref="B5:B8"/>
    <mergeCell ref="J6:J8"/>
    <mergeCell ref="L6:L8"/>
    <mergeCell ref="K6:K8"/>
    <mergeCell ref="C5:H5"/>
    <mergeCell ref="C6:C8"/>
    <mergeCell ref="D6:D8"/>
  </mergeCells>
  <printOptions/>
  <pageMargins left="0.34" right="0" top="0.3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1">
      <selection activeCell="A2" sqref="A2:O2"/>
    </sheetView>
  </sheetViews>
  <sheetFormatPr defaultColWidth="8.796875" defaultRowHeight="15"/>
  <cols>
    <col min="1" max="1" width="4.3984375" style="0" customWidth="1"/>
    <col min="2" max="2" width="12" style="0" customWidth="1"/>
    <col min="3" max="3" width="7.69921875" style="0" customWidth="1"/>
    <col min="4" max="4" width="8.09765625" style="0" customWidth="1"/>
    <col min="5" max="5" width="8.3984375" style="0" customWidth="1"/>
    <col min="6" max="6" width="6.8984375" style="0" customWidth="1"/>
    <col min="7" max="7" width="8.3984375" style="0" customWidth="1"/>
    <col min="8" max="8" width="6.69921875" style="0" customWidth="1"/>
    <col min="9" max="9" width="7.59765625" style="0" customWidth="1"/>
    <col min="10" max="10" width="7.09765625" style="0" customWidth="1"/>
    <col min="11" max="11" width="6.8984375" style="0" customWidth="1"/>
    <col min="12" max="12" width="7.19921875" style="0" customWidth="1"/>
    <col min="13" max="13" width="7.59765625" style="0" customWidth="1"/>
    <col min="15" max="15" width="15.19921875" style="0" customWidth="1"/>
  </cols>
  <sheetData>
    <row r="2" spans="1:15" ht="18">
      <c r="A2" s="212" t="s">
        <v>142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8" customHeight="1">
      <c r="A3" s="214" t="s">
        <v>32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4" ht="18">
      <c r="B4" s="10"/>
      <c r="C4" s="9"/>
      <c r="D4" s="8"/>
      <c r="E4" s="7"/>
      <c r="F4" s="7"/>
      <c r="G4" s="6"/>
      <c r="N4" s="216" t="s">
        <v>29</v>
      </c>
    </row>
    <row r="5" spans="1:15" ht="15">
      <c r="A5" s="217" t="s">
        <v>13</v>
      </c>
      <c r="B5" s="218" t="s">
        <v>45</v>
      </c>
      <c r="C5" s="219" t="s">
        <v>111</v>
      </c>
      <c r="D5" s="163"/>
      <c r="E5" s="219" t="s">
        <v>112</v>
      </c>
      <c r="F5" s="168"/>
      <c r="G5" s="219" t="s">
        <v>113</v>
      </c>
      <c r="H5" s="163"/>
      <c r="I5" s="219" t="s">
        <v>114</v>
      </c>
      <c r="J5" s="163"/>
      <c r="K5" s="219" t="s">
        <v>115</v>
      </c>
      <c r="L5" s="163"/>
      <c r="M5" s="219" t="s">
        <v>116</v>
      </c>
      <c r="N5" s="163"/>
      <c r="O5" s="204" t="s">
        <v>117</v>
      </c>
    </row>
    <row r="6" spans="1:15" ht="15">
      <c r="A6" s="161"/>
      <c r="B6" s="170"/>
      <c r="C6" s="164"/>
      <c r="D6" s="165"/>
      <c r="E6" s="169"/>
      <c r="F6" s="170"/>
      <c r="G6" s="164"/>
      <c r="H6" s="165"/>
      <c r="I6" s="164"/>
      <c r="J6" s="165"/>
      <c r="K6" s="164"/>
      <c r="L6" s="165"/>
      <c r="M6" s="164"/>
      <c r="N6" s="165"/>
      <c r="O6" s="173"/>
    </row>
    <row r="7" spans="1:15" ht="15">
      <c r="A7" s="161"/>
      <c r="B7" s="170"/>
      <c r="C7" s="164"/>
      <c r="D7" s="165"/>
      <c r="E7" s="169"/>
      <c r="F7" s="170"/>
      <c r="G7" s="164"/>
      <c r="H7" s="165"/>
      <c r="I7" s="164"/>
      <c r="J7" s="165"/>
      <c r="K7" s="164"/>
      <c r="L7" s="165"/>
      <c r="M7" s="164"/>
      <c r="N7" s="165"/>
      <c r="O7" s="173"/>
    </row>
    <row r="8" spans="1:15" ht="15">
      <c r="A8" s="162"/>
      <c r="B8" s="172"/>
      <c r="C8" s="166"/>
      <c r="D8" s="167"/>
      <c r="E8" s="171"/>
      <c r="F8" s="172"/>
      <c r="G8" s="166"/>
      <c r="H8" s="167"/>
      <c r="I8" s="166"/>
      <c r="J8" s="167"/>
      <c r="K8" s="166"/>
      <c r="L8" s="167"/>
      <c r="M8" s="166"/>
      <c r="N8" s="167"/>
      <c r="O8" s="173"/>
    </row>
    <row r="9" spans="1:15" ht="21">
      <c r="A9" s="137"/>
      <c r="B9" s="12"/>
      <c r="C9" s="220" t="s">
        <v>118</v>
      </c>
      <c r="D9" s="220" t="s">
        <v>119</v>
      </c>
      <c r="E9" s="220" t="s">
        <v>118</v>
      </c>
      <c r="F9" s="220" t="s">
        <v>119</v>
      </c>
      <c r="G9" s="220" t="s">
        <v>118</v>
      </c>
      <c r="H9" s="220" t="s">
        <v>119</v>
      </c>
      <c r="I9" s="220" t="s">
        <v>118</v>
      </c>
      <c r="J9" s="220" t="s">
        <v>119</v>
      </c>
      <c r="K9" s="220" t="s">
        <v>118</v>
      </c>
      <c r="L9" s="220" t="s">
        <v>119</v>
      </c>
      <c r="M9" s="220" t="s">
        <v>118</v>
      </c>
      <c r="N9" s="220" t="s">
        <v>119</v>
      </c>
      <c r="O9" s="190"/>
    </row>
    <row r="10" spans="1:15" ht="18">
      <c r="A10" s="5"/>
      <c r="B10" s="207" t="s">
        <v>46</v>
      </c>
      <c r="C10" s="26">
        <f>C11+C23+C28+C33+C40+C49+C55+C61</f>
        <v>87822</v>
      </c>
      <c r="D10" s="26">
        <f>D11+D23+D28+D33+D40+D49+D55+D61</f>
        <v>1897.22</v>
      </c>
      <c r="E10" s="24">
        <f>E11+E23+E28+E33+E40+E49+E55+E61</f>
        <v>-1557</v>
      </c>
      <c r="F10" s="24">
        <f>H10-D10</f>
        <v>-78.92000000000007</v>
      </c>
      <c r="G10" s="24">
        <f>G11+G23+G28+G33+G40+G49+G55+G61</f>
        <v>86265</v>
      </c>
      <c r="H10" s="24">
        <f>H11+H23+H28+H33+H40+H49+H55+H61</f>
        <v>1818.3</v>
      </c>
      <c r="I10" s="24">
        <f>I11+I23+I28+I33+I40+I49+I55+I61</f>
        <v>67407.2</v>
      </c>
      <c r="J10" s="24">
        <f>J11+J23+J28+J33+J40+J49+J55+J61</f>
        <v>1347.2740000000001</v>
      </c>
      <c r="K10" s="58">
        <f>I10/C10*100</f>
        <v>76.75434401402838</v>
      </c>
      <c r="L10" s="58">
        <f>J10/D10*100</f>
        <v>71.01306121588429</v>
      </c>
      <c r="M10" s="58">
        <f>I10/G10*100</f>
        <v>78.13968585173593</v>
      </c>
      <c r="N10" s="58">
        <f>J10/H10*100</f>
        <v>74.09525380850246</v>
      </c>
      <c r="O10" s="61"/>
    </row>
    <row r="11" spans="1:15" ht="15.75">
      <c r="A11" s="205" t="s">
        <v>12</v>
      </c>
      <c r="B11" s="208" t="s">
        <v>47</v>
      </c>
      <c r="C11" s="14">
        <f>SUM(C12:C22)</f>
        <v>10570</v>
      </c>
      <c r="D11" s="14">
        <f>SUM(D12:D22)</f>
        <v>242</v>
      </c>
      <c r="E11" s="21">
        <f aca="true" t="shared" si="0" ref="E11:J11">SUM(E12:E22)</f>
        <v>563</v>
      </c>
      <c r="F11" s="21">
        <f t="shared" si="0"/>
        <v>10.930000000000001</v>
      </c>
      <c r="G11" s="21">
        <f t="shared" si="0"/>
        <v>11133</v>
      </c>
      <c r="H11" s="21">
        <f t="shared" si="0"/>
        <v>252.93</v>
      </c>
      <c r="I11" s="21">
        <f t="shared" si="0"/>
        <v>9193</v>
      </c>
      <c r="J11" s="21">
        <f t="shared" si="0"/>
        <v>274.54</v>
      </c>
      <c r="K11" s="84">
        <f aca="true" t="shared" si="1" ref="K11:K71">I11/C11*100</f>
        <v>86.97256385998108</v>
      </c>
      <c r="L11" s="76">
        <f aca="true" t="shared" si="2" ref="L11:L71">J11/D11*100</f>
        <v>113.44628099173555</v>
      </c>
      <c r="M11" s="91">
        <f aca="true" t="shared" si="3" ref="M11:M71">I11/G11*100</f>
        <v>82.57432857271175</v>
      </c>
      <c r="N11" s="91">
        <f aca="true" t="shared" si="4" ref="N11:N71">J11/H11*100</f>
        <v>108.54386589174871</v>
      </c>
      <c r="O11" s="63"/>
    </row>
    <row r="12" spans="1:15" ht="15">
      <c r="A12" s="2">
        <v>1</v>
      </c>
      <c r="B12" s="209" t="s">
        <v>48</v>
      </c>
      <c r="C12" s="94">
        <v>0</v>
      </c>
      <c r="D12" s="94">
        <v>0</v>
      </c>
      <c r="E12" s="47">
        <f>G12-C12</f>
        <v>0</v>
      </c>
      <c r="F12" s="47">
        <f>H12-D12</f>
        <v>0</v>
      </c>
      <c r="G12" s="47">
        <v>0</v>
      </c>
      <c r="H12" s="47">
        <v>0</v>
      </c>
      <c r="I12" s="47">
        <v>0</v>
      </c>
      <c r="J12" s="47">
        <v>0</v>
      </c>
      <c r="K12" s="59">
        <v>100</v>
      </c>
      <c r="L12" s="61">
        <v>0</v>
      </c>
      <c r="M12" s="61">
        <v>100</v>
      </c>
      <c r="N12" s="61"/>
      <c r="O12" s="224" t="s">
        <v>133</v>
      </c>
    </row>
    <row r="13" spans="1:15" ht="15">
      <c r="A13" s="2">
        <v>2</v>
      </c>
      <c r="B13" s="209" t="s">
        <v>49</v>
      </c>
      <c r="C13" s="94">
        <v>471</v>
      </c>
      <c r="D13" s="94">
        <v>9</v>
      </c>
      <c r="E13" s="47">
        <f aca="true" t="shared" si="5" ref="E13:E71">G13-C13</f>
        <v>0</v>
      </c>
      <c r="F13" s="47">
        <f aca="true" t="shared" si="6" ref="F13:F71">H13-D13</f>
        <v>0</v>
      </c>
      <c r="G13" s="47">
        <v>471</v>
      </c>
      <c r="H13" s="47">
        <v>9</v>
      </c>
      <c r="I13" s="47">
        <v>201</v>
      </c>
      <c r="J13" s="47">
        <v>4.03</v>
      </c>
      <c r="K13" s="59">
        <f t="shared" si="1"/>
        <v>42.675159235668794</v>
      </c>
      <c r="L13" s="61">
        <f t="shared" si="2"/>
        <v>44.777777777777786</v>
      </c>
      <c r="M13" s="61">
        <f t="shared" si="3"/>
        <v>42.675159235668794</v>
      </c>
      <c r="N13" s="61">
        <f t="shared" si="4"/>
        <v>44.777777777777786</v>
      </c>
      <c r="O13" s="63"/>
    </row>
    <row r="14" spans="1:15" ht="15">
      <c r="A14" s="2">
        <v>3</v>
      </c>
      <c r="B14" s="209" t="s">
        <v>50</v>
      </c>
      <c r="C14" s="94">
        <v>0</v>
      </c>
      <c r="D14" s="94">
        <v>0</v>
      </c>
      <c r="E14" s="47">
        <f t="shared" si="5"/>
        <v>586</v>
      </c>
      <c r="F14" s="47">
        <f t="shared" si="6"/>
        <v>11</v>
      </c>
      <c r="G14" s="47">
        <v>586</v>
      </c>
      <c r="H14" s="47">
        <v>11</v>
      </c>
      <c r="I14" s="47">
        <v>586</v>
      </c>
      <c r="J14" s="47">
        <v>11.4</v>
      </c>
      <c r="K14" s="59">
        <v>0</v>
      </c>
      <c r="L14" s="61">
        <v>0</v>
      </c>
      <c r="M14" s="61">
        <f t="shared" si="3"/>
        <v>100</v>
      </c>
      <c r="N14" s="61">
        <f t="shared" si="4"/>
        <v>103.63636363636364</v>
      </c>
      <c r="O14" s="63"/>
    </row>
    <row r="15" spans="1:15" ht="15">
      <c r="A15" s="2">
        <v>4</v>
      </c>
      <c r="B15" s="209" t="s">
        <v>51</v>
      </c>
      <c r="C15" s="94">
        <v>139</v>
      </c>
      <c r="D15" s="94">
        <v>16</v>
      </c>
      <c r="E15" s="47">
        <f t="shared" si="5"/>
        <v>0</v>
      </c>
      <c r="F15" s="47">
        <f t="shared" si="6"/>
        <v>0</v>
      </c>
      <c r="G15" s="47">
        <v>139</v>
      </c>
      <c r="H15" s="47">
        <v>16</v>
      </c>
      <c r="I15" s="47">
        <v>139</v>
      </c>
      <c r="J15" s="47">
        <v>16</v>
      </c>
      <c r="K15" s="59">
        <f t="shared" si="1"/>
        <v>100</v>
      </c>
      <c r="L15" s="61">
        <f t="shared" si="2"/>
        <v>100</v>
      </c>
      <c r="M15" s="61">
        <f t="shared" si="3"/>
        <v>100</v>
      </c>
      <c r="N15" s="61">
        <f t="shared" si="4"/>
        <v>100</v>
      </c>
      <c r="O15" s="63"/>
    </row>
    <row r="16" spans="1:15" ht="15">
      <c r="A16" s="2">
        <v>5</v>
      </c>
      <c r="B16" s="209" t="s">
        <v>52</v>
      </c>
      <c r="C16" s="94">
        <v>1762</v>
      </c>
      <c r="D16" s="94">
        <v>89</v>
      </c>
      <c r="E16" s="47">
        <f t="shared" si="5"/>
        <v>0</v>
      </c>
      <c r="F16" s="47">
        <f t="shared" si="6"/>
        <v>0</v>
      </c>
      <c r="G16" s="47">
        <v>1762</v>
      </c>
      <c r="H16" s="47">
        <v>89</v>
      </c>
      <c r="I16" s="47">
        <v>1534</v>
      </c>
      <c r="J16" s="47">
        <v>77.4</v>
      </c>
      <c r="K16" s="59">
        <f t="shared" si="1"/>
        <v>87.06015891032916</v>
      </c>
      <c r="L16" s="61">
        <f t="shared" si="2"/>
        <v>86.96629213483146</v>
      </c>
      <c r="M16" s="61">
        <f t="shared" si="3"/>
        <v>87.06015891032916</v>
      </c>
      <c r="N16" s="61">
        <f t="shared" si="4"/>
        <v>86.96629213483146</v>
      </c>
      <c r="O16" s="63"/>
    </row>
    <row r="17" spans="1:15" ht="15">
      <c r="A17" s="2">
        <v>6</v>
      </c>
      <c r="B17" s="209" t="s">
        <v>53</v>
      </c>
      <c r="C17" s="94">
        <v>1902</v>
      </c>
      <c r="D17" s="94">
        <v>36</v>
      </c>
      <c r="E17" s="47">
        <f t="shared" si="5"/>
        <v>0</v>
      </c>
      <c r="F17" s="47">
        <f t="shared" si="6"/>
        <v>0</v>
      </c>
      <c r="G17" s="47">
        <v>1902</v>
      </c>
      <c r="H17" s="47">
        <v>36</v>
      </c>
      <c r="I17" s="47">
        <v>936</v>
      </c>
      <c r="J17" s="47">
        <v>82</v>
      </c>
      <c r="K17" s="59">
        <f t="shared" si="1"/>
        <v>49.21135646687697</v>
      </c>
      <c r="L17" s="61">
        <f t="shared" si="2"/>
        <v>227.77777777777777</v>
      </c>
      <c r="M17" s="61">
        <v>0</v>
      </c>
      <c r="N17" s="61">
        <v>0</v>
      </c>
      <c r="O17" s="63"/>
    </row>
    <row r="18" spans="1:15" ht="15">
      <c r="A18" s="2">
        <v>7</v>
      </c>
      <c r="B18" s="209" t="s">
        <v>54</v>
      </c>
      <c r="C18" s="94">
        <v>253</v>
      </c>
      <c r="D18" s="94">
        <v>5</v>
      </c>
      <c r="E18" s="47">
        <f t="shared" si="5"/>
        <v>0</v>
      </c>
      <c r="F18" s="47">
        <f t="shared" si="6"/>
        <v>0</v>
      </c>
      <c r="G18" s="47">
        <v>253</v>
      </c>
      <c r="H18" s="47">
        <v>5</v>
      </c>
      <c r="I18" s="47">
        <v>18</v>
      </c>
      <c r="J18" s="47">
        <v>0.36</v>
      </c>
      <c r="K18" s="59">
        <f t="shared" si="1"/>
        <v>7.114624505928854</v>
      </c>
      <c r="L18" s="61">
        <f t="shared" si="2"/>
        <v>7.199999999999999</v>
      </c>
      <c r="M18" s="61">
        <f t="shared" si="3"/>
        <v>7.114624505928854</v>
      </c>
      <c r="N18" s="61">
        <f t="shared" si="4"/>
        <v>7.199999999999999</v>
      </c>
      <c r="O18" s="63"/>
    </row>
    <row r="19" spans="1:15" ht="15">
      <c r="A19" s="2">
        <v>8</v>
      </c>
      <c r="B19" s="209" t="s">
        <v>55</v>
      </c>
      <c r="C19" s="94">
        <v>2809</v>
      </c>
      <c r="D19" s="94">
        <v>33</v>
      </c>
      <c r="E19" s="47">
        <f t="shared" si="5"/>
        <v>0</v>
      </c>
      <c r="F19" s="47">
        <f t="shared" si="6"/>
        <v>0</v>
      </c>
      <c r="G19" s="47">
        <v>2809</v>
      </c>
      <c r="H19" s="47">
        <v>33</v>
      </c>
      <c r="I19" s="47">
        <v>2668</v>
      </c>
      <c r="J19" s="47">
        <v>31.35</v>
      </c>
      <c r="K19" s="59">
        <f t="shared" si="1"/>
        <v>94.98042007831968</v>
      </c>
      <c r="L19" s="61">
        <f t="shared" si="2"/>
        <v>95</v>
      </c>
      <c r="M19" s="61">
        <f t="shared" si="3"/>
        <v>94.98042007831968</v>
      </c>
      <c r="N19" s="61">
        <f t="shared" si="4"/>
        <v>95</v>
      </c>
      <c r="O19" s="63"/>
    </row>
    <row r="20" spans="1:15" ht="15">
      <c r="A20" s="2">
        <v>9</v>
      </c>
      <c r="B20" s="209" t="s">
        <v>56</v>
      </c>
      <c r="C20" s="94">
        <v>2807</v>
      </c>
      <c r="D20" s="94">
        <v>46</v>
      </c>
      <c r="E20" s="47">
        <f t="shared" si="5"/>
        <v>0</v>
      </c>
      <c r="F20" s="47">
        <f t="shared" si="6"/>
        <v>0</v>
      </c>
      <c r="G20" s="47">
        <v>2807</v>
      </c>
      <c r="H20" s="47">
        <v>46</v>
      </c>
      <c r="I20" s="47">
        <v>2807</v>
      </c>
      <c r="J20" s="47">
        <v>46</v>
      </c>
      <c r="K20" s="59">
        <f t="shared" si="1"/>
        <v>100</v>
      </c>
      <c r="L20" s="61">
        <f t="shared" si="2"/>
        <v>100</v>
      </c>
      <c r="M20" s="61">
        <f t="shared" si="3"/>
        <v>100</v>
      </c>
      <c r="N20" s="61">
        <f t="shared" si="4"/>
        <v>100</v>
      </c>
      <c r="O20" s="63"/>
    </row>
    <row r="21" spans="1:15" ht="15">
      <c r="A21" s="2">
        <v>10</v>
      </c>
      <c r="B21" s="209" t="s">
        <v>57</v>
      </c>
      <c r="C21" s="94">
        <v>226</v>
      </c>
      <c r="D21" s="94">
        <v>4</v>
      </c>
      <c r="E21" s="47">
        <f t="shared" si="5"/>
        <v>-23</v>
      </c>
      <c r="F21" s="47">
        <f t="shared" si="6"/>
        <v>0.03000000000000025</v>
      </c>
      <c r="G21" s="47">
        <v>203</v>
      </c>
      <c r="H21" s="47">
        <v>4.03</v>
      </c>
      <c r="I21" s="47">
        <v>203</v>
      </c>
      <c r="J21" s="47">
        <v>4</v>
      </c>
      <c r="K21" s="59">
        <f t="shared" si="1"/>
        <v>89.82300884955751</v>
      </c>
      <c r="L21" s="61">
        <f t="shared" si="2"/>
        <v>100</v>
      </c>
      <c r="M21" s="61">
        <f t="shared" si="3"/>
        <v>100</v>
      </c>
      <c r="N21" s="61">
        <f t="shared" si="4"/>
        <v>99.25558312655086</v>
      </c>
      <c r="O21" s="63"/>
    </row>
    <row r="22" spans="1:15" ht="15">
      <c r="A22" s="2">
        <v>11</v>
      </c>
      <c r="B22" s="209" t="s">
        <v>58</v>
      </c>
      <c r="C22" s="94">
        <v>201</v>
      </c>
      <c r="D22" s="94">
        <v>4</v>
      </c>
      <c r="E22" s="47">
        <f t="shared" si="5"/>
        <v>0</v>
      </c>
      <c r="F22" s="47">
        <f t="shared" si="6"/>
        <v>-0.10000000000000009</v>
      </c>
      <c r="G22" s="47">
        <v>201</v>
      </c>
      <c r="H22" s="47">
        <v>3.9</v>
      </c>
      <c r="I22" s="47">
        <v>101</v>
      </c>
      <c r="J22" s="47">
        <v>2</v>
      </c>
      <c r="K22" s="59">
        <f t="shared" si="1"/>
        <v>50.24875621890548</v>
      </c>
      <c r="L22" s="61">
        <f t="shared" si="2"/>
        <v>50</v>
      </c>
      <c r="M22" s="61">
        <f t="shared" si="3"/>
        <v>50.24875621890548</v>
      </c>
      <c r="N22" s="61">
        <f t="shared" si="4"/>
        <v>51.28205128205129</v>
      </c>
      <c r="O22" s="63"/>
    </row>
    <row r="23" spans="1:15" ht="15.75">
      <c r="A23" s="205" t="s">
        <v>11</v>
      </c>
      <c r="B23" s="208" t="s">
        <v>59</v>
      </c>
      <c r="C23" s="14">
        <f>SUM(C24:C27)</f>
        <v>15275</v>
      </c>
      <c r="D23" s="14">
        <f>SUM(D24:D27)</f>
        <v>188</v>
      </c>
      <c r="E23" s="21">
        <f aca="true" t="shared" si="7" ref="E23:J23">SUM(E24:E27)</f>
        <v>0</v>
      </c>
      <c r="F23" s="21">
        <f t="shared" si="7"/>
        <v>0</v>
      </c>
      <c r="G23" s="21">
        <f t="shared" si="7"/>
        <v>15275</v>
      </c>
      <c r="H23" s="21">
        <f t="shared" si="7"/>
        <v>188</v>
      </c>
      <c r="I23" s="21">
        <f t="shared" si="7"/>
        <v>14867</v>
      </c>
      <c r="J23" s="21">
        <f t="shared" si="7"/>
        <v>181.92</v>
      </c>
      <c r="K23" s="83">
        <f t="shared" si="1"/>
        <v>97.32896890343699</v>
      </c>
      <c r="L23" s="76">
        <f t="shared" si="2"/>
        <v>96.7659574468085</v>
      </c>
      <c r="M23" s="76">
        <f t="shared" si="3"/>
        <v>97.32896890343699</v>
      </c>
      <c r="N23" s="76">
        <f t="shared" si="4"/>
        <v>96.7659574468085</v>
      </c>
      <c r="O23" s="63"/>
    </row>
    <row r="24" spans="1:15" ht="15">
      <c r="A24" s="2">
        <v>12</v>
      </c>
      <c r="B24" s="209" t="s">
        <v>60</v>
      </c>
      <c r="C24" s="94">
        <v>1750</v>
      </c>
      <c r="D24" s="94">
        <v>36</v>
      </c>
      <c r="E24" s="47">
        <f t="shared" si="5"/>
        <v>0</v>
      </c>
      <c r="F24" s="47">
        <f t="shared" si="6"/>
        <v>0</v>
      </c>
      <c r="G24" s="47">
        <v>1750</v>
      </c>
      <c r="H24" s="47">
        <v>36</v>
      </c>
      <c r="I24" s="47">
        <v>1750</v>
      </c>
      <c r="J24" s="47">
        <v>36</v>
      </c>
      <c r="K24" s="59">
        <f t="shared" si="1"/>
        <v>100</v>
      </c>
      <c r="L24" s="61">
        <f t="shared" si="2"/>
        <v>100</v>
      </c>
      <c r="M24" s="61">
        <f t="shared" si="3"/>
        <v>100</v>
      </c>
      <c r="N24" s="61">
        <f t="shared" si="4"/>
        <v>100</v>
      </c>
      <c r="O24" s="63"/>
    </row>
    <row r="25" spans="1:15" ht="15">
      <c r="A25" s="2">
        <v>13</v>
      </c>
      <c r="B25" s="209" t="s">
        <v>61</v>
      </c>
      <c r="C25" s="95">
        <v>0</v>
      </c>
      <c r="D25" s="95"/>
      <c r="E25" s="47">
        <f t="shared" si="5"/>
        <v>0</v>
      </c>
      <c r="F25" s="47">
        <f t="shared" si="6"/>
        <v>0</v>
      </c>
      <c r="G25" s="47"/>
      <c r="H25" s="47"/>
      <c r="I25" s="47"/>
      <c r="J25" s="47"/>
      <c r="K25" s="59">
        <v>0</v>
      </c>
      <c r="L25" s="61">
        <v>0</v>
      </c>
      <c r="M25" s="61">
        <v>0</v>
      </c>
      <c r="N25" s="61">
        <v>0</v>
      </c>
      <c r="O25" s="224" t="s">
        <v>133</v>
      </c>
    </row>
    <row r="26" spans="1:15" ht="15">
      <c r="A26" s="2">
        <v>14</v>
      </c>
      <c r="B26" s="209" t="s">
        <v>62</v>
      </c>
      <c r="C26" s="94">
        <v>12250</v>
      </c>
      <c r="D26" s="94">
        <v>133</v>
      </c>
      <c r="E26" s="47">
        <f t="shared" si="5"/>
        <v>0</v>
      </c>
      <c r="F26" s="47">
        <f t="shared" si="6"/>
        <v>0</v>
      </c>
      <c r="G26" s="47">
        <v>12250</v>
      </c>
      <c r="H26" s="47">
        <v>133</v>
      </c>
      <c r="I26" s="47">
        <v>12250</v>
      </c>
      <c r="J26" s="47">
        <v>133</v>
      </c>
      <c r="K26" s="59">
        <f t="shared" si="1"/>
        <v>100</v>
      </c>
      <c r="L26" s="61">
        <f t="shared" si="2"/>
        <v>100</v>
      </c>
      <c r="M26" s="61">
        <f t="shared" si="3"/>
        <v>100</v>
      </c>
      <c r="N26" s="61">
        <f t="shared" si="4"/>
        <v>100</v>
      </c>
      <c r="O26" s="63"/>
    </row>
    <row r="27" spans="1:15" ht="15">
      <c r="A27" s="2">
        <v>15</v>
      </c>
      <c r="B27" s="209" t="s">
        <v>63</v>
      </c>
      <c r="C27" s="94">
        <v>1275</v>
      </c>
      <c r="D27" s="94">
        <v>19</v>
      </c>
      <c r="E27" s="47">
        <f t="shared" si="5"/>
        <v>0</v>
      </c>
      <c r="F27" s="47">
        <f t="shared" si="6"/>
        <v>0</v>
      </c>
      <c r="G27" s="47">
        <v>1275</v>
      </c>
      <c r="H27" s="47">
        <v>19</v>
      </c>
      <c r="I27" s="47">
        <v>867</v>
      </c>
      <c r="J27" s="47">
        <v>12.92</v>
      </c>
      <c r="K27" s="59">
        <f t="shared" si="1"/>
        <v>68</v>
      </c>
      <c r="L27" s="61">
        <f t="shared" si="2"/>
        <v>68</v>
      </c>
      <c r="M27" s="61">
        <f t="shared" si="3"/>
        <v>68</v>
      </c>
      <c r="N27" s="61">
        <f t="shared" si="4"/>
        <v>68</v>
      </c>
      <c r="O27" s="63"/>
    </row>
    <row r="28" spans="1:15" ht="15.75">
      <c r="A28" s="205" t="s">
        <v>10</v>
      </c>
      <c r="B28" s="208" t="s">
        <v>64</v>
      </c>
      <c r="C28" s="14">
        <f>SUM(C29:C32)</f>
        <v>643</v>
      </c>
      <c r="D28" s="14">
        <f>SUM(D29:D32)</f>
        <v>152.67</v>
      </c>
      <c r="E28" s="21">
        <f aca="true" t="shared" si="8" ref="E28:J28">SUM(E29:E32)</f>
        <v>-166</v>
      </c>
      <c r="F28" s="21">
        <f t="shared" si="8"/>
        <v>-140.8</v>
      </c>
      <c r="G28" s="21">
        <f t="shared" si="8"/>
        <v>477</v>
      </c>
      <c r="H28" s="21">
        <f t="shared" si="8"/>
        <v>11.870000000000001</v>
      </c>
      <c r="I28" s="21">
        <f t="shared" si="8"/>
        <v>477</v>
      </c>
      <c r="J28" s="21">
        <f t="shared" si="8"/>
        <v>11.870000000000001</v>
      </c>
      <c r="K28" s="83">
        <f t="shared" si="1"/>
        <v>74.18351477449455</v>
      </c>
      <c r="L28" s="76">
        <f t="shared" si="2"/>
        <v>7.7749394118032376</v>
      </c>
      <c r="M28" s="76">
        <f t="shared" si="3"/>
        <v>100</v>
      </c>
      <c r="N28" s="76">
        <f t="shared" si="4"/>
        <v>100</v>
      </c>
      <c r="O28" s="63"/>
    </row>
    <row r="29" spans="1:15" ht="15">
      <c r="A29" s="2">
        <v>16</v>
      </c>
      <c r="B29" s="209" t="s">
        <v>65</v>
      </c>
      <c r="C29" s="96"/>
      <c r="D29" s="96"/>
      <c r="E29" s="47">
        <f t="shared" si="5"/>
        <v>0</v>
      </c>
      <c r="F29" s="47">
        <f t="shared" si="6"/>
        <v>0</v>
      </c>
      <c r="G29" s="47">
        <v>0</v>
      </c>
      <c r="H29" s="47"/>
      <c r="I29" s="47"/>
      <c r="J29" s="47"/>
      <c r="K29" s="59">
        <v>0</v>
      </c>
      <c r="L29" s="61">
        <v>0</v>
      </c>
      <c r="M29" s="61">
        <v>0</v>
      </c>
      <c r="N29" s="61">
        <v>0</v>
      </c>
      <c r="O29" s="63"/>
    </row>
    <row r="30" spans="1:15" ht="15">
      <c r="A30" s="2">
        <v>17</v>
      </c>
      <c r="B30" s="209" t="s">
        <v>66</v>
      </c>
      <c r="C30" s="97">
        <v>138</v>
      </c>
      <c r="D30" s="98">
        <v>2.4</v>
      </c>
      <c r="E30" s="47">
        <f t="shared" si="5"/>
        <v>-46</v>
      </c>
      <c r="F30" s="47">
        <f t="shared" si="6"/>
        <v>-0.7999999999999998</v>
      </c>
      <c r="G30" s="47">
        <v>92</v>
      </c>
      <c r="H30" s="47">
        <v>1.6</v>
      </c>
      <c r="I30" s="47">
        <v>92</v>
      </c>
      <c r="J30" s="47">
        <v>1.6</v>
      </c>
      <c r="K30" s="59">
        <f t="shared" si="1"/>
        <v>66.66666666666666</v>
      </c>
      <c r="L30" s="61">
        <f t="shared" si="2"/>
        <v>66.66666666666667</v>
      </c>
      <c r="M30" s="61">
        <f t="shared" si="3"/>
        <v>100</v>
      </c>
      <c r="N30" s="61">
        <f t="shared" si="4"/>
        <v>100</v>
      </c>
      <c r="O30" s="225" t="s">
        <v>134</v>
      </c>
    </row>
    <row r="31" spans="1:15" ht="15">
      <c r="A31" s="2">
        <v>18</v>
      </c>
      <c r="B31" s="209" t="s">
        <v>67</v>
      </c>
      <c r="C31" s="97">
        <v>23</v>
      </c>
      <c r="D31" s="97">
        <v>0.27</v>
      </c>
      <c r="E31" s="47">
        <f t="shared" si="5"/>
        <v>0</v>
      </c>
      <c r="F31" s="47">
        <f t="shared" si="6"/>
        <v>0</v>
      </c>
      <c r="G31" s="47">
        <v>23</v>
      </c>
      <c r="H31" s="57">
        <v>0.27</v>
      </c>
      <c r="I31" s="47">
        <v>23</v>
      </c>
      <c r="J31" s="47">
        <v>0.27</v>
      </c>
      <c r="K31" s="59">
        <f t="shared" si="1"/>
        <v>100</v>
      </c>
      <c r="L31" s="61">
        <f t="shared" si="2"/>
        <v>100</v>
      </c>
      <c r="M31" s="61">
        <f t="shared" si="3"/>
        <v>100</v>
      </c>
      <c r="N31" s="61">
        <f t="shared" si="4"/>
        <v>100</v>
      </c>
      <c r="O31" s="63"/>
    </row>
    <row r="32" spans="1:15" ht="15">
      <c r="A32" s="2">
        <v>19</v>
      </c>
      <c r="B32" s="209" t="s">
        <v>68</v>
      </c>
      <c r="C32" s="97">
        <v>482</v>
      </c>
      <c r="D32" s="97">
        <v>150</v>
      </c>
      <c r="E32" s="47">
        <f t="shared" si="5"/>
        <v>-120</v>
      </c>
      <c r="F32" s="47">
        <f t="shared" si="6"/>
        <v>-140</v>
      </c>
      <c r="G32" s="47">
        <v>362</v>
      </c>
      <c r="H32" s="47">
        <v>10</v>
      </c>
      <c r="I32" s="47">
        <v>362</v>
      </c>
      <c r="J32" s="47">
        <v>10</v>
      </c>
      <c r="K32" s="59">
        <f t="shared" si="1"/>
        <v>75.10373443983403</v>
      </c>
      <c r="L32" s="61">
        <f t="shared" si="2"/>
        <v>6.666666666666667</v>
      </c>
      <c r="M32" s="61">
        <f t="shared" si="3"/>
        <v>100</v>
      </c>
      <c r="N32" s="61">
        <f t="shared" si="4"/>
        <v>100</v>
      </c>
      <c r="O32" s="65"/>
    </row>
    <row r="33" spans="1:15" ht="15.75">
      <c r="A33" s="205" t="s">
        <v>9</v>
      </c>
      <c r="B33" s="208" t="s">
        <v>69</v>
      </c>
      <c r="C33" s="15">
        <f>SUM(C34:C39)</f>
        <v>8216</v>
      </c>
      <c r="D33" s="15">
        <f>SUM(D34:D39)</f>
        <v>139.6</v>
      </c>
      <c r="E33" s="25">
        <f aca="true" t="shared" si="9" ref="E33:J33">SUM(E34:E39)</f>
        <v>-427</v>
      </c>
      <c r="F33" s="25">
        <f t="shared" si="9"/>
        <v>1.4</v>
      </c>
      <c r="G33" s="25">
        <f t="shared" si="9"/>
        <v>7789</v>
      </c>
      <c r="H33" s="25">
        <f t="shared" si="9"/>
        <v>141</v>
      </c>
      <c r="I33" s="25">
        <f t="shared" si="9"/>
        <v>6145</v>
      </c>
      <c r="J33" s="25">
        <f t="shared" si="9"/>
        <v>114.3</v>
      </c>
      <c r="K33" s="83">
        <f t="shared" si="1"/>
        <v>74.79308666017526</v>
      </c>
      <c r="L33" s="76">
        <f t="shared" si="2"/>
        <v>81.87679083094555</v>
      </c>
      <c r="M33" s="76">
        <f t="shared" si="3"/>
        <v>78.89331107972782</v>
      </c>
      <c r="N33" s="76">
        <f t="shared" si="4"/>
        <v>81.06382978723404</v>
      </c>
      <c r="O33" s="63"/>
    </row>
    <row r="34" spans="1:15" ht="15">
      <c r="A34" s="2">
        <v>20</v>
      </c>
      <c r="B34" s="209" t="s">
        <v>70</v>
      </c>
      <c r="C34" s="98">
        <v>5002</v>
      </c>
      <c r="D34" s="98">
        <v>71</v>
      </c>
      <c r="E34" s="47">
        <f t="shared" si="5"/>
        <v>-427</v>
      </c>
      <c r="F34" s="47">
        <f t="shared" si="6"/>
        <v>-1</v>
      </c>
      <c r="G34" s="47">
        <f>1156+3419</f>
        <v>4575</v>
      </c>
      <c r="H34" s="47">
        <v>70</v>
      </c>
      <c r="I34" s="47">
        <v>3419</v>
      </c>
      <c r="J34" s="47">
        <v>52.3</v>
      </c>
      <c r="K34" s="59">
        <f t="shared" si="1"/>
        <v>68.35265893642543</v>
      </c>
      <c r="L34" s="61">
        <f t="shared" si="2"/>
        <v>73.6619718309859</v>
      </c>
      <c r="M34" s="61">
        <f t="shared" si="3"/>
        <v>74.73224043715847</v>
      </c>
      <c r="N34" s="61">
        <f t="shared" si="4"/>
        <v>74.71428571428571</v>
      </c>
      <c r="O34" s="63"/>
    </row>
    <row r="35" spans="1:15" ht="15">
      <c r="A35" s="2">
        <v>21</v>
      </c>
      <c r="B35" s="209" t="s">
        <v>71</v>
      </c>
      <c r="C35" s="98">
        <v>826</v>
      </c>
      <c r="D35" s="98">
        <v>21</v>
      </c>
      <c r="E35" s="47">
        <f t="shared" si="5"/>
        <v>0</v>
      </c>
      <c r="F35" s="47">
        <f t="shared" si="6"/>
        <v>0</v>
      </c>
      <c r="G35" s="47">
        <v>826</v>
      </c>
      <c r="H35" s="47">
        <v>21</v>
      </c>
      <c r="I35" s="47">
        <v>826</v>
      </c>
      <c r="J35" s="47">
        <v>21</v>
      </c>
      <c r="K35" s="59">
        <f t="shared" si="1"/>
        <v>100</v>
      </c>
      <c r="L35" s="61">
        <f t="shared" si="2"/>
        <v>100</v>
      </c>
      <c r="M35" s="61">
        <f t="shared" si="3"/>
        <v>100</v>
      </c>
      <c r="N35" s="61">
        <f t="shared" si="4"/>
        <v>100</v>
      </c>
      <c r="O35" s="63"/>
    </row>
    <row r="36" spans="1:15" ht="15">
      <c r="A36" s="2">
        <v>22</v>
      </c>
      <c r="B36" s="209" t="s">
        <v>72</v>
      </c>
      <c r="C36" s="98">
        <v>120</v>
      </c>
      <c r="D36" s="98">
        <v>2</v>
      </c>
      <c r="E36" s="47">
        <f t="shared" si="5"/>
        <v>0</v>
      </c>
      <c r="F36" s="47">
        <f t="shared" si="6"/>
        <v>0</v>
      </c>
      <c r="G36" s="47">
        <v>120</v>
      </c>
      <c r="H36" s="47">
        <v>2</v>
      </c>
      <c r="I36" s="47">
        <v>0</v>
      </c>
      <c r="J36" s="47">
        <v>0</v>
      </c>
      <c r="K36" s="59">
        <f t="shared" si="1"/>
        <v>0</v>
      </c>
      <c r="L36" s="61">
        <f t="shared" si="2"/>
        <v>0</v>
      </c>
      <c r="M36" s="61">
        <f t="shared" si="3"/>
        <v>0</v>
      </c>
      <c r="N36" s="61">
        <f t="shared" si="4"/>
        <v>0</v>
      </c>
      <c r="O36" s="63"/>
    </row>
    <row r="37" spans="1:15" ht="15">
      <c r="A37" s="2">
        <v>23</v>
      </c>
      <c r="B37" s="209" t="s">
        <v>73</v>
      </c>
      <c r="C37" s="98">
        <v>1221</v>
      </c>
      <c r="D37" s="98">
        <v>26</v>
      </c>
      <c r="E37" s="47">
        <f t="shared" si="5"/>
        <v>0</v>
      </c>
      <c r="F37" s="47">
        <f t="shared" si="6"/>
        <v>0</v>
      </c>
      <c r="G37" s="47">
        <v>1221</v>
      </c>
      <c r="H37" s="47">
        <v>26</v>
      </c>
      <c r="I37" s="47">
        <v>853</v>
      </c>
      <c r="J37" s="47">
        <v>19</v>
      </c>
      <c r="K37" s="59">
        <f t="shared" si="1"/>
        <v>69.86076986076985</v>
      </c>
      <c r="L37" s="61">
        <f t="shared" si="2"/>
        <v>73.07692307692307</v>
      </c>
      <c r="M37" s="61">
        <f t="shared" si="3"/>
        <v>69.86076986076985</v>
      </c>
      <c r="N37" s="61">
        <f t="shared" si="4"/>
        <v>73.07692307692307</v>
      </c>
      <c r="O37" s="63"/>
    </row>
    <row r="38" spans="1:15" ht="15">
      <c r="A38" s="2">
        <v>24</v>
      </c>
      <c r="B38" s="209" t="s">
        <v>74</v>
      </c>
      <c r="C38" s="98">
        <v>26</v>
      </c>
      <c r="D38" s="105">
        <v>2.6</v>
      </c>
      <c r="E38" s="47">
        <f t="shared" si="5"/>
        <v>0</v>
      </c>
      <c r="F38" s="47">
        <f t="shared" si="6"/>
        <v>2.4</v>
      </c>
      <c r="G38" s="47">
        <v>26</v>
      </c>
      <c r="H38" s="47">
        <v>5</v>
      </c>
      <c r="I38" s="47">
        <v>26</v>
      </c>
      <c r="J38" s="47">
        <v>5</v>
      </c>
      <c r="K38" s="59">
        <f t="shared" si="1"/>
        <v>100</v>
      </c>
      <c r="L38" s="61">
        <f t="shared" si="2"/>
        <v>192.3076923076923</v>
      </c>
      <c r="M38" s="61">
        <f t="shared" si="3"/>
        <v>100</v>
      </c>
      <c r="N38" s="61">
        <f t="shared" si="4"/>
        <v>100</v>
      </c>
      <c r="O38" s="63"/>
    </row>
    <row r="39" spans="1:15" ht="15">
      <c r="A39" s="2">
        <v>25</v>
      </c>
      <c r="B39" s="209" t="s">
        <v>75</v>
      </c>
      <c r="C39" s="98">
        <v>1021</v>
      </c>
      <c r="D39" s="98">
        <v>17</v>
      </c>
      <c r="E39" s="47">
        <f t="shared" si="5"/>
        <v>0</v>
      </c>
      <c r="F39" s="47">
        <f t="shared" si="6"/>
        <v>0</v>
      </c>
      <c r="G39" s="47">
        <v>1021</v>
      </c>
      <c r="H39" s="47">
        <v>17</v>
      </c>
      <c r="I39" s="47">
        <v>1021</v>
      </c>
      <c r="J39" s="47">
        <v>17</v>
      </c>
      <c r="K39" s="59">
        <f t="shared" si="1"/>
        <v>100</v>
      </c>
      <c r="L39" s="61">
        <f t="shared" si="2"/>
        <v>100</v>
      </c>
      <c r="M39" s="61">
        <f t="shared" si="3"/>
        <v>100</v>
      </c>
      <c r="N39" s="61">
        <f t="shared" si="4"/>
        <v>100</v>
      </c>
      <c r="O39" s="63"/>
    </row>
    <row r="40" spans="1:15" ht="15.75">
      <c r="A40" s="205" t="s">
        <v>8</v>
      </c>
      <c r="B40" s="210" t="s">
        <v>7</v>
      </c>
      <c r="C40" s="14">
        <f aca="true" t="shared" si="10" ref="C40:J40">SUM(C41:C48)</f>
        <v>9715</v>
      </c>
      <c r="D40" s="14">
        <f>SUM(D41:D48)</f>
        <v>245</v>
      </c>
      <c r="E40" s="21">
        <f t="shared" si="10"/>
        <v>0</v>
      </c>
      <c r="F40" s="21">
        <f t="shared" si="10"/>
        <v>38.04</v>
      </c>
      <c r="G40" s="21">
        <f t="shared" si="10"/>
        <v>9715</v>
      </c>
      <c r="H40" s="21">
        <f t="shared" si="10"/>
        <v>283.04</v>
      </c>
      <c r="I40" s="21">
        <f t="shared" si="10"/>
        <v>1658</v>
      </c>
      <c r="J40" s="21">
        <f t="shared" si="10"/>
        <v>120.15</v>
      </c>
      <c r="K40" s="83">
        <f t="shared" si="1"/>
        <v>17.066392177045806</v>
      </c>
      <c r="L40" s="76">
        <f t="shared" si="2"/>
        <v>49.04081632653061</v>
      </c>
      <c r="M40" s="76">
        <f t="shared" si="3"/>
        <v>17.066392177045806</v>
      </c>
      <c r="N40" s="76">
        <f t="shared" si="4"/>
        <v>42.44983041266252</v>
      </c>
      <c r="O40" s="63"/>
    </row>
    <row r="41" spans="1:15" ht="15">
      <c r="A41" s="2">
        <v>26</v>
      </c>
      <c r="B41" s="209" t="s">
        <v>76</v>
      </c>
      <c r="C41" s="99">
        <v>0</v>
      </c>
      <c r="D41" s="99"/>
      <c r="E41" s="47">
        <f t="shared" si="5"/>
        <v>0</v>
      </c>
      <c r="F41" s="47">
        <f t="shared" si="6"/>
        <v>0</v>
      </c>
      <c r="G41" s="47"/>
      <c r="H41" s="47"/>
      <c r="I41" s="47"/>
      <c r="J41" s="47"/>
      <c r="K41" s="59">
        <v>0</v>
      </c>
      <c r="L41" s="61">
        <v>0</v>
      </c>
      <c r="M41" s="61">
        <v>0</v>
      </c>
      <c r="N41" s="61">
        <v>0</v>
      </c>
      <c r="O41" s="224" t="s">
        <v>133</v>
      </c>
    </row>
    <row r="42" spans="1:15" ht="15">
      <c r="A42" s="2">
        <v>27</v>
      </c>
      <c r="B42" s="209" t="s">
        <v>77</v>
      </c>
      <c r="C42" s="99">
        <v>1614</v>
      </c>
      <c r="D42" s="99">
        <v>90</v>
      </c>
      <c r="E42" s="47">
        <f t="shared" si="5"/>
        <v>0</v>
      </c>
      <c r="F42" s="47">
        <f t="shared" si="6"/>
        <v>0</v>
      </c>
      <c r="G42" s="47">
        <v>1614</v>
      </c>
      <c r="H42" s="47">
        <v>90</v>
      </c>
      <c r="I42" s="47">
        <v>206</v>
      </c>
      <c r="J42" s="47">
        <v>54.3</v>
      </c>
      <c r="K42" s="59">
        <f t="shared" si="1"/>
        <v>12.763320941759604</v>
      </c>
      <c r="L42" s="61">
        <f t="shared" si="2"/>
        <v>60.33333333333333</v>
      </c>
      <c r="M42" s="61">
        <f t="shared" si="3"/>
        <v>12.763320941759604</v>
      </c>
      <c r="N42" s="61">
        <f t="shared" si="4"/>
        <v>60.33333333333333</v>
      </c>
      <c r="O42" s="63"/>
    </row>
    <row r="43" spans="1:15" ht="15">
      <c r="A43" s="2">
        <v>28</v>
      </c>
      <c r="B43" s="209" t="s">
        <v>78</v>
      </c>
      <c r="C43" s="99">
        <v>4872</v>
      </c>
      <c r="D43" s="99">
        <v>72</v>
      </c>
      <c r="E43" s="47">
        <f t="shared" si="5"/>
        <v>0</v>
      </c>
      <c r="F43" s="47">
        <f t="shared" si="6"/>
        <v>0</v>
      </c>
      <c r="G43" s="47">
        <v>4872</v>
      </c>
      <c r="H43" s="47">
        <v>72</v>
      </c>
      <c r="I43" s="47">
        <v>876</v>
      </c>
      <c r="J43" s="47">
        <v>13.17</v>
      </c>
      <c r="K43" s="59">
        <f t="shared" si="1"/>
        <v>17.980295566502463</v>
      </c>
      <c r="L43" s="61">
        <f t="shared" si="2"/>
        <v>18.291666666666668</v>
      </c>
      <c r="M43" s="61">
        <f t="shared" si="3"/>
        <v>17.980295566502463</v>
      </c>
      <c r="N43" s="61">
        <f t="shared" si="4"/>
        <v>18.291666666666668</v>
      </c>
      <c r="O43" s="63"/>
    </row>
    <row r="44" spans="1:15" ht="15">
      <c r="A44" s="2">
        <v>29</v>
      </c>
      <c r="B44" s="209" t="s">
        <v>79</v>
      </c>
      <c r="C44" s="99">
        <v>250</v>
      </c>
      <c r="D44" s="99">
        <v>5</v>
      </c>
      <c r="E44" s="47">
        <f t="shared" si="5"/>
        <v>0</v>
      </c>
      <c r="F44" s="47">
        <f t="shared" si="6"/>
        <v>0</v>
      </c>
      <c r="G44" s="47">
        <v>250</v>
      </c>
      <c r="H44" s="47">
        <v>5</v>
      </c>
      <c r="I44" s="47">
        <v>247</v>
      </c>
      <c r="J44" s="47">
        <v>4.9</v>
      </c>
      <c r="K44" s="59">
        <f t="shared" si="1"/>
        <v>98.8</v>
      </c>
      <c r="L44" s="61">
        <f t="shared" si="2"/>
        <v>98.00000000000001</v>
      </c>
      <c r="M44" s="61">
        <f t="shared" si="3"/>
        <v>98.8</v>
      </c>
      <c r="N44" s="61">
        <f t="shared" si="4"/>
        <v>98.00000000000001</v>
      </c>
      <c r="O44" s="63"/>
    </row>
    <row r="45" spans="1:15" ht="15">
      <c r="A45" s="2">
        <v>30</v>
      </c>
      <c r="B45" s="209" t="s">
        <v>80</v>
      </c>
      <c r="C45" s="99">
        <v>1333</v>
      </c>
      <c r="D45" s="99">
        <v>27</v>
      </c>
      <c r="E45" s="47">
        <f t="shared" si="5"/>
        <v>0</v>
      </c>
      <c r="F45" s="47">
        <f t="shared" si="6"/>
        <v>0</v>
      </c>
      <c r="G45" s="47">
        <v>1333</v>
      </c>
      <c r="H45" s="47">
        <v>27</v>
      </c>
      <c r="I45" s="47">
        <v>101</v>
      </c>
      <c r="J45" s="47">
        <v>7.18</v>
      </c>
      <c r="K45" s="59">
        <f t="shared" si="1"/>
        <v>7.576894223555889</v>
      </c>
      <c r="L45" s="61">
        <f t="shared" si="2"/>
        <v>26.592592592592588</v>
      </c>
      <c r="M45" s="61">
        <f t="shared" si="3"/>
        <v>7.576894223555889</v>
      </c>
      <c r="N45" s="61">
        <f t="shared" si="4"/>
        <v>26.592592592592588</v>
      </c>
      <c r="O45" s="63"/>
    </row>
    <row r="46" spans="1:15" ht="15">
      <c r="A46" s="2">
        <v>31</v>
      </c>
      <c r="B46" s="209" t="s">
        <v>81</v>
      </c>
      <c r="C46" s="99">
        <v>901</v>
      </c>
      <c r="D46" s="99">
        <v>36</v>
      </c>
      <c r="E46" s="47">
        <f t="shared" si="5"/>
        <v>0</v>
      </c>
      <c r="F46" s="47">
        <f t="shared" si="6"/>
        <v>0</v>
      </c>
      <c r="G46" s="47">
        <v>901</v>
      </c>
      <c r="H46" s="47">
        <v>36</v>
      </c>
      <c r="I46" s="47">
        <v>134</v>
      </c>
      <c r="J46" s="47">
        <v>10</v>
      </c>
      <c r="K46" s="59">
        <f t="shared" si="1"/>
        <v>14.872364039955604</v>
      </c>
      <c r="L46" s="61">
        <f t="shared" si="2"/>
        <v>27.77777777777778</v>
      </c>
      <c r="M46" s="61">
        <f t="shared" si="3"/>
        <v>14.872364039955604</v>
      </c>
      <c r="N46" s="61">
        <f t="shared" si="4"/>
        <v>27.77777777777778</v>
      </c>
      <c r="O46" s="63"/>
    </row>
    <row r="47" spans="1:15" ht="15">
      <c r="A47" s="2">
        <v>32</v>
      </c>
      <c r="B47" s="209" t="s">
        <v>82</v>
      </c>
      <c r="C47" s="99">
        <v>745</v>
      </c>
      <c r="D47" s="99">
        <v>15</v>
      </c>
      <c r="E47" s="47">
        <f t="shared" si="5"/>
        <v>0</v>
      </c>
      <c r="F47" s="47">
        <f t="shared" si="6"/>
        <v>0</v>
      </c>
      <c r="G47" s="47">
        <v>745</v>
      </c>
      <c r="H47" s="47">
        <v>15</v>
      </c>
      <c r="I47" s="47">
        <v>94</v>
      </c>
      <c r="J47" s="47">
        <v>3</v>
      </c>
      <c r="K47" s="59">
        <f t="shared" si="1"/>
        <v>12.61744966442953</v>
      </c>
      <c r="L47" s="61">
        <f t="shared" si="2"/>
        <v>20</v>
      </c>
      <c r="M47" s="61">
        <f t="shared" si="3"/>
        <v>12.61744966442953</v>
      </c>
      <c r="N47" s="61">
        <f t="shared" si="4"/>
        <v>20</v>
      </c>
      <c r="O47" s="63"/>
    </row>
    <row r="48" spans="1:15" ht="15">
      <c r="A48" s="2">
        <v>33</v>
      </c>
      <c r="B48" s="209" t="s">
        <v>83</v>
      </c>
      <c r="C48" s="99">
        <v>0</v>
      </c>
      <c r="D48" s="99">
        <v>0</v>
      </c>
      <c r="E48" s="47">
        <f t="shared" si="5"/>
        <v>0</v>
      </c>
      <c r="F48" s="47">
        <f t="shared" si="6"/>
        <v>38.04</v>
      </c>
      <c r="G48" s="47"/>
      <c r="H48" s="47">
        <v>38.04</v>
      </c>
      <c r="I48" s="47"/>
      <c r="J48" s="47">
        <v>27.6</v>
      </c>
      <c r="K48" s="59">
        <v>0</v>
      </c>
      <c r="L48" s="61">
        <v>0</v>
      </c>
      <c r="M48" s="61">
        <v>0</v>
      </c>
      <c r="N48" s="61">
        <f t="shared" si="4"/>
        <v>72.55520504731862</v>
      </c>
      <c r="O48" s="65"/>
    </row>
    <row r="49" spans="1:15" ht="15.75">
      <c r="A49" s="205" t="s">
        <v>6</v>
      </c>
      <c r="B49" s="208" t="s">
        <v>84</v>
      </c>
      <c r="C49" s="16">
        <f>SUM(C50:C54)</f>
        <v>15052</v>
      </c>
      <c r="D49" s="16">
        <f>SUM(D50:D54)</f>
        <v>412</v>
      </c>
      <c r="E49" s="23">
        <f aca="true" t="shared" si="11" ref="E49:J49">SUM(E50:E54)</f>
        <v>-1137</v>
      </c>
      <c r="F49" s="23">
        <f t="shared" si="11"/>
        <v>29.25</v>
      </c>
      <c r="G49" s="23">
        <f t="shared" si="11"/>
        <v>13915</v>
      </c>
      <c r="H49" s="23">
        <f t="shared" si="11"/>
        <v>441.25</v>
      </c>
      <c r="I49" s="23">
        <f t="shared" si="11"/>
        <v>12090</v>
      </c>
      <c r="J49" s="23">
        <f t="shared" si="11"/>
        <v>262.37</v>
      </c>
      <c r="K49" s="83">
        <f t="shared" si="1"/>
        <v>80.3215519532288</v>
      </c>
      <c r="L49" s="76">
        <f t="shared" si="2"/>
        <v>63.68203883495146</v>
      </c>
      <c r="M49" s="76">
        <f t="shared" si="3"/>
        <v>86.88465684513116</v>
      </c>
      <c r="N49" s="76">
        <f t="shared" si="4"/>
        <v>59.46062322946176</v>
      </c>
      <c r="O49" s="65"/>
    </row>
    <row r="50" spans="1:15" ht="15">
      <c r="A50" s="2">
        <v>34</v>
      </c>
      <c r="B50" s="209" t="s">
        <v>85</v>
      </c>
      <c r="C50" s="100">
        <v>8600</v>
      </c>
      <c r="D50" s="99">
        <v>240</v>
      </c>
      <c r="E50" s="47">
        <f t="shared" si="5"/>
        <v>0</v>
      </c>
      <c r="F50" s="47">
        <f t="shared" si="6"/>
        <v>0</v>
      </c>
      <c r="G50" s="47">
        <v>8600</v>
      </c>
      <c r="H50" s="47">
        <v>240</v>
      </c>
      <c r="I50" s="47">
        <v>4380</v>
      </c>
      <c r="J50" s="47">
        <v>114.22</v>
      </c>
      <c r="K50" s="59">
        <f t="shared" si="1"/>
        <v>50.93023255813953</v>
      </c>
      <c r="L50" s="61">
        <f t="shared" si="2"/>
        <v>47.59166666666667</v>
      </c>
      <c r="M50" s="61">
        <f t="shared" si="3"/>
        <v>50.93023255813953</v>
      </c>
      <c r="N50" s="61">
        <f t="shared" si="4"/>
        <v>47.59166666666667</v>
      </c>
      <c r="O50" s="65"/>
    </row>
    <row r="51" spans="1:15" ht="15">
      <c r="A51" s="2">
        <v>35</v>
      </c>
      <c r="B51" s="209" t="s">
        <v>86</v>
      </c>
      <c r="C51" s="99">
        <v>721</v>
      </c>
      <c r="D51" s="99">
        <v>19</v>
      </c>
      <c r="E51" s="47">
        <f t="shared" si="5"/>
        <v>0</v>
      </c>
      <c r="F51" s="47">
        <f t="shared" si="6"/>
        <v>0</v>
      </c>
      <c r="G51" s="47">
        <v>721</v>
      </c>
      <c r="H51" s="47">
        <v>19</v>
      </c>
      <c r="I51" s="47">
        <v>511</v>
      </c>
      <c r="J51" s="47">
        <v>14.6</v>
      </c>
      <c r="K51" s="59">
        <f t="shared" si="1"/>
        <v>70.87378640776699</v>
      </c>
      <c r="L51" s="61">
        <f t="shared" si="2"/>
        <v>76.84210526315789</v>
      </c>
      <c r="M51" s="61">
        <f t="shared" si="3"/>
        <v>70.87378640776699</v>
      </c>
      <c r="N51" s="61">
        <f t="shared" si="4"/>
        <v>76.84210526315789</v>
      </c>
      <c r="O51" s="65"/>
    </row>
    <row r="52" spans="1:15" ht="15">
      <c r="A52" s="2">
        <v>36</v>
      </c>
      <c r="B52" s="205" t="s">
        <v>5</v>
      </c>
      <c r="C52" s="99">
        <v>2850</v>
      </c>
      <c r="D52" s="99">
        <v>95</v>
      </c>
      <c r="E52" s="47">
        <f t="shared" si="5"/>
        <v>0</v>
      </c>
      <c r="F52" s="47">
        <f t="shared" si="6"/>
        <v>0.06999999999999318</v>
      </c>
      <c r="G52" s="47">
        <v>2850</v>
      </c>
      <c r="H52" s="47">
        <v>95.07</v>
      </c>
      <c r="I52" s="47">
        <v>5699</v>
      </c>
      <c r="J52" s="47">
        <v>83.55</v>
      </c>
      <c r="K52" s="59">
        <f t="shared" si="1"/>
        <v>199.96491228070175</v>
      </c>
      <c r="L52" s="61">
        <f t="shared" si="2"/>
        <v>87.94736842105263</v>
      </c>
      <c r="M52" s="61">
        <f t="shared" si="3"/>
        <v>199.96491228070175</v>
      </c>
      <c r="N52" s="61">
        <f t="shared" si="4"/>
        <v>87.8826128116125</v>
      </c>
      <c r="O52" s="65"/>
    </row>
    <row r="53" spans="1:15" ht="15">
      <c r="A53" s="2">
        <v>37</v>
      </c>
      <c r="B53" s="205" t="s">
        <v>4</v>
      </c>
      <c r="C53" s="99">
        <v>2881</v>
      </c>
      <c r="D53" s="99">
        <v>58</v>
      </c>
      <c r="E53" s="47">
        <f t="shared" si="5"/>
        <v>-1137</v>
      </c>
      <c r="F53" s="47">
        <f t="shared" si="6"/>
        <v>29.180000000000007</v>
      </c>
      <c r="G53" s="47">
        <v>1744</v>
      </c>
      <c r="H53" s="47">
        <f>50+37.18</f>
        <v>87.18</v>
      </c>
      <c r="I53" s="47">
        <v>1500</v>
      </c>
      <c r="J53" s="47">
        <v>50</v>
      </c>
      <c r="K53" s="59">
        <f t="shared" si="1"/>
        <v>52.065255119750084</v>
      </c>
      <c r="L53" s="61">
        <f t="shared" si="2"/>
        <v>86.20689655172413</v>
      </c>
      <c r="M53" s="61">
        <f t="shared" si="3"/>
        <v>86.0091743119266</v>
      </c>
      <c r="N53" s="61">
        <f t="shared" si="4"/>
        <v>57.35260380821289</v>
      </c>
      <c r="O53" s="65"/>
    </row>
    <row r="54" spans="1:15" ht="15">
      <c r="A54" s="2">
        <v>38</v>
      </c>
      <c r="B54" s="209" t="s">
        <v>87</v>
      </c>
      <c r="C54" s="99">
        <v>0</v>
      </c>
      <c r="D54" s="99"/>
      <c r="E54" s="47">
        <f t="shared" si="5"/>
        <v>0</v>
      </c>
      <c r="F54" s="47">
        <f t="shared" si="6"/>
        <v>0</v>
      </c>
      <c r="G54" s="47"/>
      <c r="H54" s="47"/>
      <c r="I54" s="47"/>
      <c r="J54" s="47"/>
      <c r="K54" s="59">
        <v>100</v>
      </c>
      <c r="L54" s="61">
        <v>0</v>
      </c>
      <c r="M54" s="61">
        <v>100</v>
      </c>
      <c r="N54" s="61"/>
      <c r="O54" s="225" t="s">
        <v>133</v>
      </c>
    </row>
    <row r="55" spans="1:15" ht="15.75">
      <c r="A55" s="205" t="s">
        <v>3</v>
      </c>
      <c r="B55" s="208" t="s">
        <v>88</v>
      </c>
      <c r="C55" s="16">
        <f>SUM(C56:C60)</f>
        <v>6593</v>
      </c>
      <c r="D55" s="16">
        <f>SUM(D56:D60)</f>
        <v>143.7</v>
      </c>
      <c r="E55" s="82">
        <f t="shared" si="5"/>
        <v>-719</v>
      </c>
      <c r="F55" s="82">
        <f t="shared" si="6"/>
        <v>-17.489999999999995</v>
      </c>
      <c r="G55" s="23">
        <f>SUM(G56:G60)</f>
        <v>5874</v>
      </c>
      <c r="H55" s="23">
        <f>SUM(H56:H60)</f>
        <v>126.21</v>
      </c>
      <c r="I55" s="23">
        <f>SUM(I56:I60)</f>
        <v>4593.2</v>
      </c>
      <c r="J55" s="23">
        <f>SUM(J56:J60)</f>
        <v>86.81</v>
      </c>
      <c r="K55" s="83">
        <f t="shared" si="1"/>
        <v>69.66782951615349</v>
      </c>
      <c r="L55" s="76">
        <f t="shared" si="2"/>
        <v>60.410577592205996</v>
      </c>
      <c r="M55" s="76">
        <f t="shared" si="3"/>
        <v>78.19543752128023</v>
      </c>
      <c r="N55" s="76">
        <f t="shared" si="4"/>
        <v>68.78218841613185</v>
      </c>
      <c r="O55" s="65"/>
    </row>
    <row r="56" spans="1:15" ht="15">
      <c r="A56" s="2">
        <v>39</v>
      </c>
      <c r="B56" s="209" t="s">
        <v>89</v>
      </c>
      <c r="C56" s="99">
        <v>2800</v>
      </c>
      <c r="D56" s="99">
        <v>49</v>
      </c>
      <c r="E56" s="47">
        <f t="shared" si="5"/>
        <v>-719</v>
      </c>
      <c r="F56" s="47">
        <f t="shared" si="6"/>
        <v>0</v>
      </c>
      <c r="G56" s="47">
        <v>2081</v>
      </c>
      <c r="H56" s="47">
        <v>49</v>
      </c>
      <c r="I56" s="47">
        <v>1036</v>
      </c>
      <c r="J56" s="47">
        <v>13.4</v>
      </c>
      <c r="K56" s="59">
        <f t="shared" si="1"/>
        <v>37</v>
      </c>
      <c r="L56" s="61">
        <f t="shared" si="2"/>
        <v>27.346938775510203</v>
      </c>
      <c r="M56" s="61">
        <f t="shared" si="3"/>
        <v>49.78375780874579</v>
      </c>
      <c r="N56" s="61">
        <f t="shared" si="4"/>
        <v>27.346938775510203</v>
      </c>
      <c r="O56" s="65"/>
    </row>
    <row r="57" spans="1:15" ht="15">
      <c r="A57" s="2">
        <v>40</v>
      </c>
      <c r="B57" s="209" t="s">
        <v>90</v>
      </c>
      <c r="C57" s="99">
        <v>2530</v>
      </c>
      <c r="D57" s="99">
        <v>51</v>
      </c>
      <c r="E57" s="47">
        <f t="shared" si="5"/>
        <v>0</v>
      </c>
      <c r="F57" s="47">
        <f t="shared" si="6"/>
        <v>12.689999999999998</v>
      </c>
      <c r="G57" s="47">
        <v>2530</v>
      </c>
      <c r="H57" s="47">
        <v>63.69</v>
      </c>
      <c r="I57" s="47">
        <v>2530</v>
      </c>
      <c r="J57" s="47">
        <v>63.69</v>
      </c>
      <c r="K57" s="59">
        <f t="shared" si="1"/>
        <v>100</v>
      </c>
      <c r="L57" s="61">
        <f t="shared" si="2"/>
        <v>124.88235294117646</v>
      </c>
      <c r="M57" s="61">
        <f t="shared" si="3"/>
        <v>100</v>
      </c>
      <c r="N57" s="61">
        <f t="shared" si="4"/>
        <v>100</v>
      </c>
      <c r="O57" s="65"/>
    </row>
    <row r="58" spans="1:15" ht="15">
      <c r="A58" s="2">
        <v>41</v>
      </c>
      <c r="B58" s="209" t="s">
        <v>91</v>
      </c>
      <c r="C58" s="99">
        <v>57</v>
      </c>
      <c r="D58" s="99">
        <v>2</v>
      </c>
      <c r="E58" s="47">
        <f t="shared" si="5"/>
        <v>0</v>
      </c>
      <c r="F58" s="47">
        <f t="shared" si="6"/>
        <v>0</v>
      </c>
      <c r="G58" s="47">
        <v>57</v>
      </c>
      <c r="H58" s="47">
        <v>2</v>
      </c>
      <c r="I58" s="47">
        <v>15</v>
      </c>
      <c r="J58" s="47">
        <v>0</v>
      </c>
      <c r="K58" s="59">
        <f t="shared" si="1"/>
        <v>26.31578947368421</v>
      </c>
      <c r="L58" s="61">
        <f t="shared" si="2"/>
        <v>0</v>
      </c>
      <c r="M58" s="61">
        <f t="shared" si="3"/>
        <v>26.31578947368421</v>
      </c>
      <c r="N58" s="61">
        <f t="shared" si="4"/>
        <v>0</v>
      </c>
      <c r="O58" s="65"/>
    </row>
    <row r="59" spans="1:15" ht="15">
      <c r="A59" s="2">
        <v>42</v>
      </c>
      <c r="B59" s="209" t="s">
        <v>92</v>
      </c>
      <c r="C59" s="99">
        <v>237</v>
      </c>
      <c r="D59" s="99">
        <v>32.7</v>
      </c>
      <c r="E59" s="47">
        <f t="shared" si="5"/>
        <v>0</v>
      </c>
      <c r="F59" s="47">
        <f t="shared" si="6"/>
        <v>-30.180000000000003</v>
      </c>
      <c r="G59" s="47">
        <v>237</v>
      </c>
      <c r="H59" s="47">
        <v>2.52</v>
      </c>
      <c r="I59" s="47">
        <v>237</v>
      </c>
      <c r="J59" s="47">
        <v>2.52</v>
      </c>
      <c r="K59" s="59">
        <f t="shared" si="1"/>
        <v>100</v>
      </c>
      <c r="L59" s="61">
        <f t="shared" si="2"/>
        <v>7.706422018348623</v>
      </c>
      <c r="M59" s="61">
        <f t="shared" si="3"/>
        <v>100</v>
      </c>
      <c r="N59" s="61">
        <f t="shared" si="4"/>
        <v>100</v>
      </c>
      <c r="O59" s="65"/>
    </row>
    <row r="60" spans="1:15" ht="15">
      <c r="A60" s="2">
        <v>43</v>
      </c>
      <c r="B60" s="209" t="s">
        <v>93</v>
      </c>
      <c r="C60" s="99">
        <v>969</v>
      </c>
      <c r="D60" s="99">
        <v>9</v>
      </c>
      <c r="E60" s="47">
        <f t="shared" si="5"/>
        <v>0</v>
      </c>
      <c r="F60" s="47">
        <f t="shared" si="6"/>
        <v>0</v>
      </c>
      <c r="G60" s="47">
        <v>969</v>
      </c>
      <c r="H60" s="47">
        <v>9</v>
      </c>
      <c r="I60" s="47">
        <v>775.2</v>
      </c>
      <c r="J60" s="47">
        <v>7.2</v>
      </c>
      <c r="K60" s="59">
        <f t="shared" si="1"/>
        <v>80</v>
      </c>
      <c r="L60" s="61">
        <f t="shared" si="2"/>
        <v>80</v>
      </c>
      <c r="M60" s="61">
        <f t="shared" si="3"/>
        <v>80</v>
      </c>
      <c r="N60" s="61">
        <f t="shared" si="4"/>
        <v>80</v>
      </c>
      <c r="O60" s="65"/>
    </row>
    <row r="61" spans="1:15" ht="15.75">
      <c r="A61" s="205" t="s">
        <v>2</v>
      </c>
      <c r="B61" s="210" t="s">
        <v>1</v>
      </c>
      <c r="C61" s="16">
        <f>SUM(C62:C71)</f>
        <v>21758</v>
      </c>
      <c r="D61" s="16">
        <f>SUM(D62:D71)</f>
        <v>374.25</v>
      </c>
      <c r="E61" s="23">
        <f aca="true" t="shared" si="12" ref="E61:J61">SUM(E62:E71)</f>
        <v>329</v>
      </c>
      <c r="F61" s="23">
        <f>SUM(F62:F71)</f>
        <v>-0.25</v>
      </c>
      <c r="G61" s="23">
        <f t="shared" si="12"/>
        <v>22087</v>
      </c>
      <c r="H61" s="23">
        <f t="shared" si="12"/>
        <v>374</v>
      </c>
      <c r="I61" s="23">
        <f t="shared" si="12"/>
        <v>18384</v>
      </c>
      <c r="J61" s="23">
        <f t="shared" si="12"/>
        <v>295.314</v>
      </c>
      <c r="K61" s="83">
        <f t="shared" si="1"/>
        <v>84.49306002389926</v>
      </c>
      <c r="L61" s="76">
        <f t="shared" si="2"/>
        <v>78.90821643286574</v>
      </c>
      <c r="M61" s="76">
        <f t="shared" si="3"/>
        <v>83.23448182188618</v>
      </c>
      <c r="N61" s="76">
        <f t="shared" si="4"/>
        <v>78.96096256684493</v>
      </c>
      <c r="O61" s="65"/>
    </row>
    <row r="62" spans="1:15" ht="15">
      <c r="A62" s="2">
        <v>45</v>
      </c>
      <c r="B62" s="209" t="s">
        <v>94</v>
      </c>
      <c r="C62" s="99">
        <v>8221</v>
      </c>
      <c r="D62" s="99">
        <v>101</v>
      </c>
      <c r="E62" s="47">
        <f t="shared" si="5"/>
        <v>0</v>
      </c>
      <c r="F62" s="47">
        <f t="shared" si="6"/>
        <v>0</v>
      </c>
      <c r="G62" s="47">
        <v>8221</v>
      </c>
      <c r="H62" s="47">
        <v>101</v>
      </c>
      <c r="I62" s="47">
        <v>8138</v>
      </c>
      <c r="J62" s="47">
        <v>99</v>
      </c>
      <c r="K62" s="59">
        <f t="shared" si="1"/>
        <v>98.99039046344727</v>
      </c>
      <c r="L62" s="61">
        <f t="shared" si="2"/>
        <v>98.01980198019803</v>
      </c>
      <c r="M62" s="61">
        <f t="shared" si="3"/>
        <v>98.99039046344727</v>
      </c>
      <c r="N62" s="61">
        <f t="shared" si="4"/>
        <v>98.01980198019803</v>
      </c>
      <c r="O62" s="65"/>
    </row>
    <row r="63" spans="1:15" ht="15">
      <c r="A63" s="2">
        <v>46</v>
      </c>
      <c r="B63" s="209" t="s">
        <v>95</v>
      </c>
      <c r="C63" s="99">
        <v>372</v>
      </c>
      <c r="D63" s="99">
        <v>8</v>
      </c>
      <c r="E63" s="47">
        <f t="shared" si="5"/>
        <v>0</v>
      </c>
      <c r="F63" s="47">
        <f t="shared" si="6"/>
        <v>0</v>
      </c>
      <c r="G63" s="47">
        <v>372</v>
      </c>
      <c r="H63" s="47">
        <v>8</v>
      </c>
      <c r="I63" s="47">
        <v>34</v>
      </c>
      <c r="J63" s="57">
        <v>0.34</v>
      </c>
      <c r="K63" s="59">
        <f t="shared" si="1"/>
        <v>9.13978494623656</v>
      </c>
      <c r="L63" s="61">
        <f t="shared" si="2"/>
        <v>4.25</v>
      </c>
      <c r="M63" s="61">
        <f t="shared" si="3"/>
        <v>9.13978494623656</v>
      </c>
      <c r="N63" s="61">
        <f t="shared" si="4"/>
        <v>4.25</v>
      </c>
      <c r="O63" s="65"/>
    </row>
    <row r="64" spans="1:15" ht="15">
      <c r="A64" s="2">
        <v>47</v>
      </c>
      <c r="B64" s="209" t="s">
        <v>96</v>
      </c>
      <c r="C64" s="99">
        <v>912</v>
      </c>
      <c r="D64" s="99">
        <v>18</v>
      </c>
      <c r="E64" s="47">
        <f t="shared" si="5"/>
        <v>0</v>
      </c>
      <c r="F64" s="47">
        <f t="shared" si="6"/>
        <v>0</v>
      </c>
      <c r="G64" s="47">
        <v>912</v>
      </c>
      <c r="H64" s="47">
        <v>18</v>
      </c>
      <c r="I64" s="47">
        <v>413</v>
      </c>
      <c r="J64" s="47">
        <v>20.6</v>
      </c>
      <c r="K64" s="59">
        <f t="shared" si="1"/>
        <v>45.28508771929825</v>
      </c>
      <c r="L64" s="61">
        <f t="shared" si="2"/>
        <v>114.44444444444446</v>
      </c>
      <c r="M64" s="61">
        <f t="shared" si="3"/>
        <v>45.28508771929825</v>
      </c>
      <c r="N64" s="61">
        <f t="shared" si="4"/>
        <v>114.44444444444446</v>
      </c>
      <c r="O64" s="65"/>
    </row>
    <row r="65" spans="1:15" ht="15">
      <c r="A65" s="2">
        <v>48</v>
      </c>
      <c r="B65" s="209" t="s">
        <v>97</v>
      </c>
      <c r="C65" s="99">
        <v>168</v>
      </c>
      <c r="D65" s="99">
        <v>10</v>
      </c>
      <c r="E65" s="47">
        <f t="shared" si="5"/>
        <v>329</v>
      </c>
      <c r="F65" s="47">
        <f t="shared" si="6"/>
        <v>0</v>
      </c>
      <c r="G65" s="47">
        <v>497</v>
      </c>
      <c r="H65" s="47">
        <v>10</v>
      </c>
      <c r="I65" s="47">
        <v>0</v>
      </c>
      <c r="J65" s="47">
        <v>0</v>
      </c>
      <c r="K65" s="59">
        <f t="shared" si="1"/>
        <v>0</v>
      </c>
      <c r="L65" s="61">
        <f t="shared" si="2"/>
        <v>0</v>
      </c>
      <c r="M65" s="61">
        <f t="shared" si="3"/>
        <v>0</v>
      </c>
      <c r="N65" s="61">
        <v>0</v>
      </c>
      <c r="O65" s="65"/>
    </row>
    <row r="66" spans="1:15" ht="15">
      <c r="A66" s="2">
        <v>49</v>
      </c>
      <c r="B66" s="209" t="s">
        <v>98</v>
      </c>
      <c r="C66" s="99">
        <v>6150</v>
      </c>
      <c r="D66" s="99">
        <v>116</v>
      </c>
      <c r="E66" s="47">
        <f t="shared" si="5"/>
        <v>0</v>
      </c>
      <c r="F66" s="47">
        <f t="shared" si="6"/>
        <v>0</v>
      </c>
      <c r="G66" s="47">
        <v>6150</v>
      </c>
      <c r="H66" s="47">
        <v>116</v>
      </c>
      <c r="I66" s="47">
        <v>5412</v>
      </c>
      <c r="J66" s="47">
        <v>102</v>
      </c>
      <c r="K66" s="59">
        <f t="shared" si="1"/>
        <v>88</v>
      </c>
      <c r="L66" s="61">
        <f t="shared" si="2"/>
        <v>87.93103448275862</v>
      </c>
      <c r="M66" s="61">
        <f t="shared" si="3"/>
        <v>88</v>
      </c>
      <c r="N66" s="61">
        <f t="shared" si="4"/>
        <v>87.93103448275862</v>
      </c>
      <c r="O66" s="63"/>
    </row>
    <row r="67" spans="1:15" ht="15">
      <c r="A67" s="2">
        <v>50</v>
      </c>
      <c r="B67" s="205" t="s">
        <v>0</v>
      </c>
      <c r="C67" s="99">
        <v>432</v>
      </c>
      <c r="D67" s="99">
        <v>9</v>
      </c>
      <c r="E67" s="47">
        <f t="shared" si="5"/>
        <v>0</v>
      </c>
      <c r="F67" s="47">
        <f t="shared" si="6"/>
        <v>0</v>
      </c>
      <c r="G67" s="47">
        <v>432</v>
      </c>
      <c r="H67" s="47">
        <v>9</v>
      </c>
      <c r="I67" s="47">
        <v>432</v>
      </c>
      <c r="J67" s="47">
        <v>9</v>
      </c>
      <c r="K67" s="59">
        <f t="shared" si="1"/>
        <v>100</v>
      </c>
      <c r="L67" s="61">
        <f t="shared" si="2"/>
        <v>100</v>
      </c>
      <c r="M67" s="61">
        <f t="shared" si="3"/>
        <v>100</v>
      </c>
      <c r="N67" s="61">
        <f t="shared" si="4"/>
        <v>100</v>
      </c>
      <c r="O67" s="63"/>
    </row>
    <row r="68" spans="1:15" ht="15">
      <c r="A68" s="2">
        <v>51</v>
      </c>
      <c r="B68" s="209" t="s">
        <v>99</v>
      </c>
      <c r="C68" s="99"/>
      <c r="D68" s="99"/>
      <c r="E68" s="47">
        <f t="shared" si="5"/>
        <v>0</v>
      </c>
      <c r="F68" s="47">
        <f t="shared" si="6"/>
        <v>0</v>
      </c>
      <c r="G68" s="47"/>
      <c r="H68" s="47"/>
      <c r="I68" s="47"/>
      <c r="J68" s="47"/>
      <c r="K68" s="59">
        <v>0</v>
      </c>
      <c r="L68" s="61">
        <v>0</v>
      </c>
      <c r="M68" s="61">
        <v>0</v>
      </c>
      <c r="N68" s="61">
        <v>0</v>
      </c>
      <c r="O68" s="225" t="s">
        <v>124</v>
      </c>
    </row>
    <row r="69" spans="1:15" ht="15">
      <c r="A69" s="2">
        <v>52</v>
      </c>
      <c r="B69" s="209" t="s">
        <v>100</v>
      </c>
      <c r="C69" s="99">
        <v>1862</v>
      </c>
      <c r="D69" s="99">
        <v>37</v>
      </c>
      <c r="E69" s="47">
        <f t="shared" si="5"/>
        <v>0</v>
      </c>
      <c r="F69" s="47">
        <f t="shared" si="6"/>
        <v>0</v>
      </c>
      <c r="G69" s="47">
        <v>1862</v>
      </c>
      <c r="H69" s="47">
        <v>37</v>
      </c>
      <c r="I69" s="47">
        <v>1862</v>
      </c>
      <c r="J69" s="47">
        <v>37</v>
      </c>
      <c r="K69" s="59">
        <f t="shared" si="1"/>
        <v>100</v>
      </c>
      <c r="L69" s="61">
        <f t="shared" si="2"/>
        <v>100</v>
      </c>
      <c r="M69" s="61">
        <f t="shared" si="3"/>
        <v>100</v>
      </c>
      <c r="N69" s="61">
        <f t="shared" si="4"/>
        <v>100</v>
      </c>
      <c r="O69" s="63"/>
    </row>
    <row r="70" spans="1:15" ht="15">
      <c r="A70" s="2">
        <v>53</v>
      </c>
      <c r="B70" s="209" t="s">
        <v>101</v>
      </c>
      <c r="C70" s="99">
        <v>1014</v>
      </c>
      <c r="D70" s="99">
        <v>22.25</v>
      </c>
      <c r="E70" s="47">
        <f t="shared" si="5"/>
        <v>0</v>
      </c>
      <c r="F70" s="47">
        <f t="shared" si="6"/>
        <v>-0.25</v>
      </c>
      <c r="G70" s="47">
        <v>1014</v>
      </c>
      <c r="H70" s="47">
        <v>22</v>
      </c>
      <c r="I70" s="47">
        <v>1014</v>
      </c>
      <c r="J70" s="47">
        <v>22</v>
      </c>
      <c r="K70" s="59">
        <f t="shared" si="1"/>
        <v>100</v>
      </c>
      <c r="L70" s="61">
        <f t="shared" si="2"/>
        <v>98.87640449438202</v>
      </c>
      <c r="M70" s="61">
        <f t="shared" si="3"/>
        <v>100</v>
      </c>
      <c r="N70" s="61">
        <f t="shared" si="4"/>
        <v>100</v>
      </c>
      <c r="O70" s="63"/>
    </row>
    <row r="71" spans="1:15" ht="15">
      <c r="A71" s="1">
        <v>54</v>
      </c>
      <c r="B71" s="211" t="s">
        <v>102</v>
      </c>
      <c r="C71" s="101">
        <v>2627</v>
      </c>
      <c r="D71" s="101">
        <v>53</v>
      </c>
      <c r="E71" s="48">
        <f t="shared" si="5"/>
        <v>0</v>
      </c>
      <c r="F71" s="48">
        <f t="shared" si="6"/>
        <v>0</v>
      </c>
      <c r="G71" s="48">
        <v>2627</v>
      </c>
      <c r="H71" s="48">
        <v>53</v>
      </c>
      <c r="I71" s="48">
        <v>1079</v>
      </c>
      <c r="J71" s="48">
        <v>5.374</v>
      </c>
      <c r="K71" s="60">
        <f t="shared" si="1"/>
        <v>41.07346783403121</v>
      </c>
      <c r="L71" s="62">
        <f t="shared" si="2"/>
        <v>10.139622641509433</v>
      </c>
      <c r="M71" s="64">
        <f t="shared" si="3"/>
        <v>41.07346783403121</v>
      </c>
      <c r="N71" s="64">
        <f t="shared" si="4"/>
        <v>10.139622641509433</v>
      </c>
      <c r="O71" s="62"/>
    </row>
  </sheetData>
  <mergeCells count="11">
    <mergeCell ref="K5:L8"/>
    <mergeCell ref="M5:N8"/>
    <mergeCell ref="A2:O2"/>
    <mergeCell ref="A3:O3"/>
    <mergeCell ref="O5:O9"/>
    <mergeCell ref="A5:A8"/>
    <mergeCell ref="B5:B8"/>
    <mergeCell ref="C5:D8"/>
    <mergeCell ref="E5:F8"/>
    <mergeCell ref="G5:H8"/>
    <mergeCell ref="I5:J8"/>
  </mergeCells>
  <printOptions/>
  <pageMargins left="0.7" right="0" top="0" bottom="0" header="0.5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3"/>
  <sheetViews>
    <sheetView workbookViewId="0" topLeftCell="A1">
      <selection activeCell="A2" sqref="A2:P2"/>
    </sheetView>
  </sheetViews>
  <sheetFormatPr defaultColWidth="8.796875" defaultRowHeight="15"/>
  <cols>
    <col min="1" max="1" width="3.59765625" style="0" customWidth="1"/>
    <col min="2" max="2" width="11.8984375" style="0" customWidth="1"/>
    <col min="4" max="4" width="8.69921875" style="0" customWidth="1"/>
    <col min="5" max="5" width="8.3984375" style="0" customWidth="1"/>
    <col min="6" max="6" width="8.19921875" style="0" customWidth="1"/>
    <col min="7" max="7" width="6.69921875" style="0" customWidth="1"/>
    <col min="8" max="8" width="7.3984375" style="0" customWidth="1"/>
    <col min="9" max="9" width="7.5" style="0" customWidth="1"/>
    <col min="10" max="10" width="7.8984375" style="0" customWidth="1"/>
    <col min="11" max="11" width="7.3984375" style="0" customWidth="1"/>
    <col min="12" max="12" width="7" style="0" customWidth="1"/>
    <col min="13" max="13" width="6.59765625" style="0" customWidth="1"/>
    <col min="14" max="14" width="7.69921875" style="0" customWidth="1"/>
    <col min="15" max="15" width="7" style="0" customWidth="1"/>
    <col min="16" max="16" width="9.19921875" style="0" customWidth="1"/>
  </cols>
  <sheetData>
    <row r="2" spans="1:16" ht="18">
      <c r="A2" s="212" t="s">
        <v>143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8" customHeight="1">
      <c r="A3" s="214" t="s">
        <v>32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2:15" ht="18">
      <c r="B4" s="10"/>
      <c r="C4" s="9"/>
      <c r="D4" s="8"/>
      <c r="E4" s="7"/>
      <c r="F4" s="7"/>
      <c r="G4" s="6"/>
      <c r="O4" s="216" t="s">
        <v>28</v>
      </c>
    </row>
    <row r="5" spans="1:16" ht="13.5" customHeight="1">
      <c r="A5" s="217" t="s">
        <v>13</v>
      </c>
      <c r="B5" s="218" t="s">
        <v>45</v>
      </c>
      <c r="C5" s="202" t="s">
        <v>25</v>
      </c>
      <c r="D5" s="180"/>
      <c r="E5" s="180"/>
      <c r="F5" s="180"/>
      <c r="G5" s="180"/>
      <c r="H5" s="181"/>
      <c r="I5" s="202" t="s">
        <v>34</v>
      </c>
      <c r="J5" s="179"/>
      <c r="K5" s="180"/>
      <c r="L5" s="180"/>
      <c r="M5" s="181"/>
      <c r="N5" s="202" t="s">
        <v>35</v>
      </c>
      <c r="O5" s="188"/>
      <c r="P5" s="218" t="s">
        <v>36</v>
      </c>
    </row>
    <row r="6" spans="1:16" ht="13.5" customHeight="1">
      <c r="A6" s="161"/>
      <c r="B6" s="170"/>
      <c r="C6" s="204" t="s">
        <v>111</v>
      </c>
      <c r="D6" s="204" t="s">
        <v>131</v>
      </c>
      <c r="E6" s="204" t="s">
        <v>126</v>
      </c>
      <c r="F6" s="204" t="s">
        <v>114</v>
      </c>
      <c r="G6" s="204" t="s">
        <v>115</v>
      </c>
      <c r="H6" s="204" t="s">
        <v>128</v>
      </c>
      <c r="I6" s="204" t="s">
        <v>37</v>
      </c>
      <c r="J6" s="204" t="s">
        <v>129</v>
      </c>
      <c r="K6" s="204" t="s">
        <v>39</v>
      </c>
      <c r="L6" s="204" t="s">
        <v>40</v>
      </c>
      <c r="M6" s="204" t="s">
        <v>130</v>
      </c>
      <c r="N6" s="204" t="s">
        <v>132</v>
      </c>
      <c r="O6" s="204" t="s">
        <v>43</v>
      </c>
      <c r="P6" s="170"/>
    </row>
    <row r="7" spans="1:16" ht="13.5" customHeight="1">
      <c r="A7" s="161"/>
      <c r="B7" s="170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0"/>
    </row>
    <row r="8" spans="1:16" ht="13.5" customHeight="1">
      <c r="A8" s="162"/>
      <c r="B8" s="172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2"/>
    </row>
    <row r="9" spans="1:16" ht="13.5" customHeight="1">
      <c r="A9" s="137">
        <v>1</v>
      </c>
      <c r="B9" s="12">
        <v>2</v>
      </c>
      <c r="C9" s="12">
        <v>3</v>
      </c>
      <c r="D9" s="222" t="s">
        <v>22</v>
      </c>
      <c r="E9" s="12">
        <v>5</v>
      </c>
      <c r="F9" s="12">
        <v>6</v>
      </c>
      <c r="G9" s="222" t="s">
        <v>15</v>
      </c>
      <c r="H9" s="222" t="s">
        <v>14</v>
      </c>
      <c r="I9" s="12">
        <v>9</v>
      </c>
      <c r="J9" s="12">
        <v>10</v>
      </c>
      <c r="K9" s="12">
        <v>11</v>
      </c>
      <c r="L9" s="222" t="s">
        <v>16</v>
      </c>
      <c r="M9" s="222" t="s">
        <v>17</v>
      </c>
      <c r="N9" s="19">
        <v>14</v>
      </c>
      <c r="O9" s="19">
        <v>15</v>
      </c>
      <c r="P9" s="223" t="s">
        <v>23</v>
      </c>
    </row>
    <row r="10" spans="1:16" ht="13.5" customHeight="1">
      <c r="A10" s="5"/>
      <c r="B10" s="207" t="s">
        <v>46</v>
      </c>
      <c r="C10" s="13">
        <f>C11+C23+C28+C33+C40+C49+C55+C61</f>
        <v>280353</v>
      </c>
      <c r="D10" s="17">
        <f>D11+D23+D28+D33+D40+D49+D55+D61</f>
        <v>9463</v>
      </c>
      <c r="E10" s="17">
        <f>E11+E23+E28+E33+E40+E49+E55+E61</f>
        <v>289816</v>
      </c>
      <c r="F10" s="13">
        <f aca="true" t="shared" si="0" ref="F10:P10">F11+F23+F28+F33+F40+F49+F61+F55</f>
        <v>148816</v>
      </c>
      <c r="G10" s="78">
        <f>F10/C10*100</f>
        <v>53.08165063330872</v>
      </c>
      <c r="H10" s="78">
        <f>F10/E10*100</f>
        <v>51.34844176995059</v>
      </c>
      <c r="I10" s="13">
        <f t="shared" si="0"/>
        <v>84105.9</v>
      </c>
      <c r="J10" s="13">
        <f t="shared" si="0"/>
        <v>86944.79999999999</v>
      </c>
      <c r="K10" s="13">
        <f t="shared" si="0"/>
        <v>64598.05</v>
      </c>
      <c r="L10" s="41">
        <f>K10/I10*100</f>
        <v>76.80561054575244</v>
      </c>
      <c r="M10" s="41">
        <f>K10/J10*100</f>
        <v>74.29777283977882</v>
      </c>
      <c r="N10" s="13">
        <f t="shared" si="0"/>
        <v>21743.980000000003</v>
      </c>
      <c r="O10" s="13">
        <f t="shared" si="0"/>
        <v>395.95000000000005</v>
      </c>
      <c r="P10" s="13">
        <f t="shared" si="0"/>
        <v>86589.68000000001</v>
      </c>
    </row>
    <row r="11" spans="1:16" ht="13.5" customHeight="1">
      <c r="A11" s="205" t="s">
        <v>12</v>
      </c>
      <c r="B11" s="208" t="s">
        <v>47</v>
      </c>
      <c r="C11" s="14">
        <f>SUM(C12:C22)</f>
        <v>83070</v>
      </c>
      <c r="D11" s="18">
        <f>SUM(D12:D22)</f>
        <v>3138</v>
      </c>
      <c r="E11" s="14">
        <f>SUM(E12:E22)</f>
        <v>86208</v>
      </c>
      <c r="F11" s="14">
        <f>SUM(F12:F22)</f>
        <v>65492</v>
      </c>
      <c r="G11" s="79">
        <f aca="true" t="shared" si="1" ref="G11:G71">F11/C11*100</f>
        <v>78.83953292403997</v>
      </c>
      <c r="H11" s="77">
        <f aca="true" t="shared" si="2" ref="H11:H71">F11/E11*100</f>
        <v>75.96974758723088</v>
      </c>
      <c r="I11" s="14">
        <f>SUM(I12:I22)</f>
        <v>24921</v>
      </c>
      <c r="J11" s="14">
        <f>SUM(J12:J22)</f>
        <v>25862.4</v>
      </c>
      <c r="K11" s="14">
        <f>SUM(K12:K22)</f>
        <v>35365.1</v>
      </c>
      <c r="L11" s="39">
        <f aca="true" t="shared" si="3" ref="L11:L71">K11/I11*100</f>
        <v>141.9088319088319</v>
      </c>
      <c r="M11" s="39">
        <f aca="true" t="shared" si="4" ref="M11:M71">K11/J11*100</f>
        <v>136.74330301905468</v>
      </c>
      <c r="N11" s="14">
        <f>SUM(N12:N22)</f>
        <v>12710.03</v>
      </c>
      <c r="O11" s="14">
        <f>SUM(O12:O22)</f>
        <v>321.8</v>
      </c>
      <c r="P11" s="14">
        <f>SUM(P12:P22)</f>
        <v>48396.93</v>
      </c>
    </row>
    <row r="12" spans="1:16" ht="13.5" customHeight="1">
      <c r="A12" s="2">
        <v>1</v>
      </c>
      <c r="B12" s="209" t="s">
        <v>48</v>
      </c>
      <c r="C12" s="94">
        <v>10228</v>
      </c>
      <c r="D12" s="44">
        <f aca="true" t="shared" si="5" ref="D12:D71">E12-C12</f>
        <v>0</v>
      </c>
      <c r="E12" s="37">
        <v>10228</v>
      </c>
      <c r="F12" s="37">
        <v>7674</v>
      </c>
      <c r="G12" s="34">
        <f t="shared" si="1"/>
        <v>75.02933124755573</v>
      </c>
      <c r="H12" s="34">
        <f t="shared" si="2"/>
        <v>75.02933124755573</v>
      </c>
      <c r="I12" s="37">
        <f>C12*0.3</f>
        <v>3068.4</v>
      </c>
      <c r="J12" s="37">
        <f>E12*0.3</f>
        <v>3068.4</v>
      </c>
      <c r="K12" s="37">
        <v>11879.6</v>
      </c>
      <c r="L12" s="35">
        <f t="shared" si="3"/>
        <v>387.1594316256029</v>
      </c>
      <c r="M12" s="35">
        <f t="shared" si="4"/>
        <v>387.1594316256029</v>
      </c>
      <c r="N12" s="37"/>
      <c r="O12" s="37"/>
      <c r="P12" s="37">
        <f>K12+N12+O12</f>
        <v>11879.6</v>
      </c>
    </row>
    <row r="13" spans="1:16" ht="13.5" customHeight="1">
      <c r="A13" s="2">
        <v>2</v>
      </c>
      <c r="B13" s="209" t="s">
        <v>49</v>
      </c>
      <c r="C13" s="94">
        <v>2702</v>
      </c>
      <c r="D13" s="44">
        <f t="shared" si="5"/>
        <v>0</v>
      </c>
      <c r="E13" s="37">
        <v>2702</v>
      </c>
      <c r="F13" s="37">
        <v>2645</v>
      </c>
      <c r="G13" s="35">
        <f t="shared" si="1"/>
        <v>97.89045151739452</v>
      </c>
      <c r="H13" s="35">
        <f t="shared" si="2"/>
        <v>97.89045151739452</v>
      </c>
      <c r="I13" s="37">
        <f aca="true" t="shared" si="6" ref="I13:I71">C13*0.3</f>
        <v>810.6</v>
      </c>
      <c r="J13" s="37">
        <f aca="true" t="shared" si="7" ref="J13:J71">E13*0.3</f>
        <v>810.6</v>
      </c>
      <c r="K13" s="37">
        <v>1953</v>
      </c>
      <c r="L13" s="35">
        <f t="shared" si="3"/>
        <v>240.93264248704665</v>
      </c>
      <c r="M13" s="35">
        <f t="shared" si="4"/>
        <v>240.93264248704665</v>
      </c>
      <c r="N13" s="37">
        <v>163.43</v>
      </c>
      <c r="O13" s="37"/>
      <c r="P13" s="37">
        <f aca="true" t="shared" si="8" ref="P13:P71">K13+N13+O13</f>
        <v>2116.43</v>
      </c>
    </row>
    <row r="14" spans="1:16" ht="13.5" customHeight="1">
      <c r="A14" s="2">
        <v>3</v>
      </c>
      <c r="B14" s="209" t="s">
        <v>50</v>
      </c>
      <c r="C14" s="94">
        <v>10352</v>
      </c>
      <c r="D14" s="44">
        <f t="shared" si="5"/>
        <v>1316</v>
      </c>
      <c r="E14" s="37">
        <v>11668</v>
      </c>
      <c r="F14" s="37">
        <v>341</v>
      </c>
      <c r="G14" s="35">
        <f t="shared" si="1"/>
        <v>3.294049459041731</v>
      </c>
      <c r="H14" s="35">
        <f t="shared" si="2"/>
        <v>2.9225231402125473</v>
      </c>
      <c r="I14" s="37">
        <f t="shared" si="6"/>
        <v>3105.6</v>
      </c>
      <c r="J14" s="37">
        <f t="shared" si="7"/>
        <v>3500.4</v>
      </c>
      <c r="K14" s="37">
        <v>158.5</v>
      </c>
      <c r="L14" s="35">
        <f t="shared" si="3"/>
        <v>5.103683668212262</v>
      </c>
      <c r="M14" s="35">
        <f t="shared" si="4"/>
        <v>4.52805393669295</v>
      </c>
      <c r="N14" s="37">
        <v>81</v>
      </c>
      <c r="O14" s="37"/>
      <c r="P14" s="37">
        <f t="shared" si="8"/>
        <v>239.5</v>
      </c>
    </row>
    <row r="15" spans="1:16" ht="13.5" customHeight="1">
      <c r="A15" s="2">
        <v>4</v>
      </c>
      <c r="B15" s="209" t="s">
        <v>51</v>
      </c>
      <c r="C15" s="94">
        <v>5950</v>
      </c>
      <c r="D15" s="44">
        <f t="shared" si="5"/>
        <v>1504</v>
      </c>
      <c r="E15" s="37">
        <v>7454</v>
      </c>
      <c r="F15" s="37">
        <v>7454</v>
      </c>
      <c r="G15" s="35">
        <f t="shared" si="1"/>
        <v>125.27731092436976</v>
      </c>
      <c r="H15" s="35">
        <f t="shared" si="2"/>
        <v>100</v>
      </c>
      <c r="I15" s="37">
        <f t="shared" si="6"/>
        <v>1785</v>
      </c>
      <c r="J15" s="37">
        <f t="shared" si="7"/>
        <v>2236.2</v>
      </c>
      <c r="K15" s="37">
        <v>2235</v>
      </c>
      <c r="L15" s="35">
        <f t="shared" si="3"/>
        <v>125.21008403361344</v>
      </c>
      <c r="M15" s="35">
        <f t="shared" si="4"/>
        <v>99.94633753689295</v>
      </c>
      <c r="N15" s="37"/>
      <c r="O15" s="37"/>
      <c r="P15" s="37">
        <f t="shared" si="8"/>
        <v>2235</v>
      </c>
    </row>
    <row r="16" spans="1:16" ht="13.5" customHeight="1">
      <c r="A16" s="2">
        <v>5</v>
      </c>
      <c r="B16" s="209" t="s">
        <v>52</v>
      </c>
      <c r="C16" s="94">
        <v>3091</v>
      </c>
      <c r="D16" s="44">
        <f t="shared" si="5"/>
        <v>0</v>
      </c>
      <c r="E16" s="37">
        <v>3091</v>
      </c>
      <c r="F16" s="37">
        <v>1859</v>
      </c>
      <c r="G16" s="35">
        <f t="shared" si="1"/>
        <v>60.14234875444839</v>
      </c>
      <c r="H16" s="35">
        <f t="shared" si="2"/>
        <v>60.14234875444839</v>
      </c>
      <c r="I16" s="37">
        <f t="shared" si="6"/>
        <v>927.3</v>
      </c>
      <c r="J16" s="37">
        <f t="shared" si="7"/>
        <v>927.3</v>
      </c>
      <c r="K16" s="37">
        <v>927</v>
      </c>
      <c r="L16" s="35">
        <f t="shared" si="3"/>
        <v>99.96764801035263</v>
      </c>
      <c r="M16" s="35">
        <f t="shared" si="4"/>
        <v>99.96764801035263</v>
      </c>
      <c r="N16" s="37"/>
      <c r="O16" s="37"/>
      <c r="P16" s="37">
        <f t="shared" si="8"/>
        <v>927</v>
      </c>
    </row>
    <row r="17" spans="1:16" ht="13.5" customHeight="1">
      <c r="A17" s="2">
        <v>6</v>
      </c>
      <c r="B17" s="209" t="s">
        <v>53</v>
      </c>
      <c r="C17" s="94">
        <v>28002</v>
      </c>
      <c r="D17" s="44">
        <f t="shared" si="5"/>
        <v>0</v>
      </c>
      <c r="E17" s="37">
        <v>28002</v>
      </c>
      <c r="F17" s="37">
        <v>25654</v>
      </c>
      <c r="G17" s="35">
        <f t="shared" si="1"/>
        <v>91.61488465109635</v>
      </c>
      <c r="H17" s="35">
        <f t="shared" si="2"/>
        <v>91.61488465109635</v>
      </c>
      <c r="I17" s="37">
        <f t="shared" si="6"/>
        <v>8400.6</v>
      </c>
      <c r="J17" s="37">
        <f t="shared" si="7"/>
        <v>8400.6</v>
      </c>
      <c r="K17" s="37">
        <v>11360</v>
      </c>
      <c r="L17" s="35">
        <f t="shared" si="3"/>
        <v>135.22843606409066</v>
      </c>
      <c r="M17" s="35">
        <f t="shared" si="4"/>
        <v>135.22843606409066</v>
      </c>
      <c r="N17" s="37">
        <v>1833</v>
      </c>
      <c r="O17" s="37"/>
      <c r="P17" s="37">
        <f t="shared" si="8"/>
        <v>13193</v>
      </c>
    </row>
    <row r="18" spans="1:16" ht="13.5" customHeight="1">
      <c r="A18" s="2">
        <v>7</v>
      </c>
      <c r="B18" s="209" t="s">
        <v>54</v>
      </c>
      <c r="C18" s="94">
        <v>4041</v>
      </c>
      <c r="D18" s="44">
        <f t="shared" si="5"/>
        <v>0</v>
      </c>
      <c r="E18" s="37">
        <v>4041</v>
      </c>
      <c r="F18" s="37">
        <v>3867</v>
      </c>
      <c r="G18" s="35">
        <f t="shared" si="1"/>
        <v>95.69413511507052</v>
      </c>
      <c r="H18" s="35">
        <f t="shared" si="2"/>
        <v>95.69413511507052</v>
      </c>
      <c r="I18" s="37">
        <f t="shared" si="6"/>
        <v>1212.3</v>
      </c>
      <c r="J18" s="37">
        <f t="shared" si="7"/>
        <v>1212.3</v>
      </c>
      <c r="K18" s="37">
        <v>1160</v>
      </c>
      <c r="L18" s="35">
        <f t="shared" si="3"/>
        <v>95.68588633176607</v>
      </c>
      <c r="M18" s="35">
        <f t="shared" si="4"/>
        <v>95.68588633176607</v>
      </c>
      <c r="N18" s="37">
        <v>232.02</v>
      </c>
      <c r="O18" s="37"/>
      <c r="P18" s="37">
        <f t="shared" si="8"/>
        <v>1392.02</v>
      </c>
    </row>
    <row r="19" spans="1:16" ht="13.5" customHeight="1">
      <c r="A19" s="2">
        <v>8</v>
      </c>
      <c r="B19" s="209" t="s">
        <v>55</v>
      </c>
      <c r="C19" s="94">
        <v>6515</v>
      </c>
      <c r="D19" s="44">
        <f t="shared" si="5"/>
        <v>318</v>
      </c>
      <c r="E19" s="37">
        <v>6833</v>
      </c>
      <c r="F19" s="37">
        <v>6833</v>
      </c>
      <c r="G19" s="35">
        <f t="shared" si="1"/>
        <v>104.88104374520337</v>
      </c>
      <c r="H19" s="35">
        <f t="shared" si="2"/>
        <v>100</v>
      </c>
      <c r="I19" s="37">
        <f t="shared" si="6"/>
        <v>1954.5</v>
      </c>
      <c r="J19" s="37">
        <f t="shared" si="7"/>
        <v>2049.9</v>
      </c>
      <c r="K19" s="37">
        <v>2314</v>
      </c>
      <c r="L19" s="35">
        <f t="shared" si="3"/>
        <v>118.39345101048862</v>
      </c>
      <c r="M19" s="35">
        <f t="shared" si="4"/>
        <v>112.88355529538026</v>
      </c>
      <c r="N19" s="37"/>
      <c r="O19" s="37"/>
      <c r="P19" s="37">
        <f t="shared" si="8"/>
        <v>2314</v>
      </c>
    </row>
    <row r="20" spans="1:16" ht="13.5" customHeight="1">
      <c r="A20" s="2">
        <v>9</v>
      </c>
      <c r="B20" s="209" t="s">
        <v>56</v>
      </c>
      <c r="C20" s="94">
        <v>5969</v>
      </c>
      <c r="D20" s="44">
        <f t="shared" si="5"/>
        <v>0</v>
      </c>
      <c r="E20" s="37">
        <v>5969</v>
      </c>
      <c r="F20" s="37">
        <v>3496</v>
      </c>
      <c r="G20" s="35">
        <f t="shared" si="1"/>
        <v>58.569274585357675</v>
      </c>
      <c r="H20" s="35">
        <f t="shared" si="2"/>
        <v>58.569274585357675</v>
      </c>
      <c r="I20" s="37">
        <f t="shared" si="6"/>
        <v>1790.7</v>
      </c>
      <c r="J20" s="37">
        <f t="shared" si="7"/>
        <v>1790.7</v>
      </c>
      <c r="K20" s="37">
        <v>1048</v>
      </c>
      <c r="L20" s="35">
        <f t="shared" si="3"/>
        <v>58.52459931870219</v>
      </c>
      <c r="M20" s="35">
        <f t="shared" si="4"/>
        <v>58.52459931870219</v>
      </c>
      <c r="N20" s="37">
        <v>10188</v>
      </c>
      <c r="O20" s="37"/>
      <c r="P20" s="37">
        <f t="shared" si="8"/>
        <v>11236</v>
      </c>
    </row>
    <row r="21" spans="1:16" ht="13.5" customHeight="1">
      <c r="A21" s="2">
        <v>10</v>
      </c>
      <c r="B21" s="209" t="s">
        <v>57</v>
      </c>
      <c r="C21" s="94">
        <v>5129</v>
      </c>
      <c r="D21" s="44">
        <f t="shared" si="5"/>
        <v>0</v>
      </c>
      <c r="E21" s="37">
        <v>5129</v>
      </c>
      <c r="F21" s="37">
        <f>2842+2138</f>
        <v>4980</v>
      </c>
      <c r="G21" s="35">
        <f t="shared" si="1"/>
        <v>97.09495028270618</v>
      </c>
      <c r="H21" s="35">
        <f t="shared" si="2"/>
        <v>97.09495028270618</v>
      </c>
      <c r="I21" s="37">
        <f t="shared" si="6"/>
        <v>1538.7</v>
      </c>
      <c r="J21" s="37">
        <f t="shared" si="7"/>
        <v>1538.7</v>
      </c>
      <c r="K21" s="37">
        <v>1494</v>
      </c>
      <c r="L21" s="35">
        <f t="shared" si="3"/>
        <v>97.09495028270618</v>
      </c>
      <c r="M21" s="35">
        <f t="shared" si="4"/>
        <v>97.09495028270618</v>
      </c>
      <c r="N21" s="37"/>
      <c r="O21" s="37"/>
      <c r="P21" s="37">
        <f t="shared" si="8"/>
        <v>1494</v>
      </c>
    </row>
    <row r="22" spans="1:16" ht="13.5" customHeight="1">
      <c r="A22" s="2">
        <v>11</v>
      </c>
      <c r="B22" s="209" t="s">
        <v>58</v>
      </c>
      <c r="C22" s="94">
        <v>1091</v>
      </c>
      <c r="D22" s="44">
        <f t="shared" si="5"/>
        <v>0</v>
      </c>
      <c r="E22" s="37">
        <v>1091</v>
      </c>
      <c r="F22" s="37">
        <v>689</v>
      </c>
      <c r="G22" s="35">
        <f t="shared" si="1"/>
        <v>63.15307057745188</v>
      </c>
      <c r="H22" s="35">
        <f t="shared" si="2"/>
        <v>63.15307057745188</v>
      </c>
      <c r="I22" s="37">
        <f t="shared" si="6"/>
        <v>327.3</v>
      </c>
      <c r="J22" s="37">
        <f t="shared" si="7"/>
        <v>327.3</v>
      </c>
      <c r="K22" s="37">
        <v>836</v>
      </c>
      <c r="L22" s="35">
        <f t="shared" si="3"/>
        <v>255.42315918117936</v>
      </c>
      <c r="M22" s="35">
        <f t="shared" si="4"/>
        <v>255.42315918117936</v>
      </c>
      <c r="N22" s="37">
        <v>212.58</v>
      </c>
      <c r="O22" s="37">
        <v>321.8</v>
      </c>
      <c r="P22" s="37">
        <f t="shared" si="8"/>
        <v>1370.3799999999999</v>
      </c>
    </row>
    <row r="23" spans="1:16" ht="13.5" customHeight="1">
      <c r="A23" s="205" t="s">
        <v>11</v>
      </c>
      <c r="B23" s="208" t="s">
        <v>59</v>
      </c>
      <c r="C23" s="14">
        <f>SUM(C24:C27)</f>
        <v>35530</v>
      </c>
      <c r="D23" s="14">
        <f t="shared" si="5"/>
        <v>436</v>
      </c>
      <c r="E23" s="14">
        <f aca="true" t="shared" si="9" ref="E23:P23">SUM(E24:E27)</f>
        <v>35966</v>
      </c>
      <c r="F23" s="14">
        <f t="shared" si="9"/>
        <v>11119</v>
      </c>
      <c r="G23" s="77">
        <f t="shared" si="1"/>
        <v>31.294680551646497</v>
      </c>
      <c r="H23" s="77">
        <f t="shared" si="2"/>
        <v>30.915308902852694</v>
      </c>
      <c r="I23" s="14">
        <f t="shared" si="9"/>
        <v>10659</v>
      </c>
      <c r="J23" s="14">
        <f t="shared" si="9"/>
        <v>10789.8</v>
      </c>
      <c r="K23" s="14">
        <f t="shared" si="9"/>
        <v>4286.9</v>
      </c>
      <c r="L23" s="35">
        <f t="shared" si="3"/>
        <v>40.21859461487944</v>
      </c>
      <c r="M23" s="35">
        <f t="shared" si="4"/>
        <v>39.73104228067248</v>
      </c>
      <c r="N23" s="14">
        <f t="shared" si="9"/>
        <v>0</v>
      </c>
      <c r="O23" s="14">
        <f t="shared" si="9"/>
        <v>0</v>
      </c>
      <c r="P23" s="14">
        <f t="shared" si="9"/>
        <v>4286.9</v>
      </c>
    </row>
    <row r="24" spans="1:16" ht="13.5" customHeight="1">
      <c r="A24" s="2">
        <v>12</v>
      </c>
      <c r="B24" s="209" t="s">
        <v>60</v>
      </c>
      <c r="C24" s="94">
        <v>12205</v>
      </c>
      <c r="D24" s="44">
        <f t="shared" si="5"/>
        <v>0</v>
      </c>
      <c r="E24" s="37">
        <v>12205</v>
      </c>
      <c r="F24" s="37">
        <v>0</v>
      </c>
      <c r="G24" s="35">
        <f t="shared" si="1"/>
        <v>0</v>
      </c>
      <c r="H24" s="35">
        <f t="shared" si="2"/>
        <v>0</v>
      </c>
      <c r="I24" s="37">
        <f t="shared" si="6"/>
        <v>3661.5</v>
      </c>
      <c r="J24" s="37">
        <f t="shared" si="7"/>
        <v>3661.5</v>
      </c>
      <c r="K24" s="37">
        <v>0</v>
      </c>
      <c r="L24" s="35">
        <f t="shared" si="3"/>
        <v>0</v>
      </c>
      <c r="M24" s="35">
        <f t="shared" si="4"/>
        <v>0</v>
      </c>
      <c r="N24" s="37"/>
      <c r="O24" s="37"/>
      <c r="P24" s="37">
        <f t="shared" si="8"/>
        <v>0</v>
      </c>
    </row>
    <row r="25" spans="1:16" ht="13.5" customHeight="1">
      <c r="A25" s="2">
        <v>13</v>
      </c>
      <c r="B25" s="209" t="s">
        <v>61</v>
      </c>
      <c r="C25" s="94">
        <v>11362</v>
      </c>
      <c r="D25" s="44">
        <f t="shared" si="5"/>
        <v>127</v>
      </c>
      <c r="E25" s="37">
        <v>11489</v>
      </c>
      <c r="F25" s="37">
        <v>5078</v>
      </c>
      <c r="G25" s="35">
        <f t="shared" si="1"/>
        <v>44.69283576835064</v>
      </c>
      <c r="H25" s="35">
        <f t="shared" si="2"/>
        <v>44.19879885107494</v>
      </c>
      <c r="I25" s="37">
        <f t="shared" si="6"/>
        <v>3408.6</v>
      </c>
      <c r="J25" s="37">
        <f t="shared" si="7"/>
        <v>3446.7</v>
      </c>
      <c r="K25" s="37">
        <v>50</v>
      </c>
      <c r="L25" s="35">
        <f t="shared" si="3"/>
        <v>1.4668778970838467</v>
      </c>
      <c r="M25" s="35">
        <f t="shared" si="4"/>
        <v>1.450662952969507</v>
      </c>
      <c r="N25" s="37"/>
      <c r="O25" s="37"/>
      <c r="P25" s="37">
        <f t="shared" si="8"/>
        <v>50</v>
      </c>
    </row>
    <row r="26" spans="1:16" ht="13.5" customHeight="1">
      <c r="A26" s="2">
        <v>14</v>
      </c>
      <c r="B26" s="209" t="s">
        <v>62</v>
      </c>
      <c r="C26" s="94">
        <v>4769</v>
      </c>
      <c r="D26" s="44">
        <f t="shared" si="5"/>
        <v>309</v>
      </c>
      <c r="E26" s="37">
        <v>5078</v>
      </c>
      <c r="F26" s="37">
        <v>5078</v>
      </c>
      <c r="G26" s="35">
        <f t="shared" si="1"/>
        <v>106.47934577479556</v>
      </c>
      <c r="H26" s="35">
        <f t="shared" si="2"/>
        <v>100</v>
      </c>
      <c r="I26" s="37">
        <f t="shared" si="6"/>
        <v>1430.7</v>
      </c>
      <c r="J26" s="37">
        <f t="shared" si="7"/>
        <v>1523.3999999999999</v>
      </c>
      <c r="K26" s="37">
        <v>3948</v>
      </c>
      <c r="L26" s="35">
        <f t="shared" si="3"/>
        <v>275.9488362340113</v>
      </c>
      <c r="M26" s="35">
        <f t="shared" si="4"/>
        <v>259.157148483655</v>
      </c>
      <c r="N26" s="37"/>
      <c r="O26" s="37"/>
      <c r="P26" s="37">
        <f t="shared" si="8"/>
        <v>3948</v>
      </c>
    </row>
    <row r="27" spans="1:16" ht="13.5" customHeight="1">
      <c r="A27" s="2">
        <v>15</v>
      </c>
      <c r="B27" s="209" t="s">
        <v>63</v>
      </c>
      <c r="C27" s="94">
        <v>7194</v>
      </c>
      <c r="D27" s="44">
        <f t="shared" si="5"/>
        <v>0</v>
      </c>
      <c r="E27" s="37">
        <v>7194</v>
      </c>
      <c r="F27" s="37">
        <v>963</v>
      </c>
      <c r="G27" s="35">
        <f t="shared" si="1"/>
        <v>13.386155129274396</v>
      </c>
      <c r="H27" s="35">
        <f t="shared" si="2"/>
        <v>13.386155129274396</v>
      </c>
      <c r="I27" s="37">
        <f t="shared" si="6"/>
        <v>2158.2</v>
      </c>
      <c r="J27" s="37">
        <f t="shared" si="7"/>
        <v>2158.2</v>
      </c>
      <c r="K27" s="37">
        <v>288.9</v>
      </c>
      <c r="L27" s="35">
        <f t="shared" si="3"/>
        <v>13.386155129274396</v>
      </c>
      <c r="M27" s="35">
        <f t="shared" si="4"/>
        <v>13.386155129274396</v>
      </c>
      <c r="N27" s="37"/>
      <c r="O27" s="37"/>
      <c r="P27" s="37">
        <f t="shared" si="8"/>
        <v>288.9</v>
      </c>
    </row>
    <row r="28" spans="1:16" ht="13.5" customHeight="1">
      <c r="A28" s="205" t="s">
        <v>10</v>
      </c>
      <c r="B28" s="208" t="s">
        <v>64</v>
      </c>
      <c r="C28" s="14">
        <f>SUM(C29:C32)</f>
        <v>5957</v>
      </c>
      <c r="D28" s="14">
        <f t="shared" si="5"/>
        <v>-156</v>
      </c>
      <c r="E28" s="14">
        <f aca="true" t="shared" si="10" ref="E28:P28">SUM(E29:E32)</f>
        <v>5801</v>
      </c>
      <c r="F28" s="14">
        <f t="shared" si="10"/>
        <v>5381</v>
      </c>
      <c r="G28" s="77">
        <f t="shared" si="1"/>
        <v>90.33070337418164</v>
      </c>
      <c r="H28" s="77">
        <f t="shared" si="2"/>
        <v>92.7598689881055</v>
      </c>
      <c r="I28" s="14">
        <f t="shared" si="10"/>
        <v>1787.1</v>
      </c>
      <c r="J28" s="14">
        <f t="shared" si="10"/>
        <v>1740.2999999999997</v>
      </c>
      <c r="K28" s="14">
        <f t="shared" si="10"/>
        <v>1614.6</v>
      </c>
      <c r="L28" s="35">
        <f t="shared" si="3"/>
        <v>90.34749034749035</v>
      </c>
      <c r="M28" s="35">
        <f t="shared" si="4"/>
        <v>92.77710739527669</v>
      </c>
      <c r="N28" s="14">
        <f t="shared" si="10"/>
        <v>1537.5</v>
      </c>
      <c r="O28" s="14">
        <f t="shared" si="10"/>
        <v>0</v>
      </c>
      <c r="P28" s="14">
        <f t="shared" si="10"/>
        <v>3152.1</v>
      </c>
    </row>
    <row r="29" spans="1:16" ht="13.5" customHeight="1">
      <c r="A29" s="2">
        <v>16</v>
      </c>
      <c r="B29" s="209" t="s">
        <v>65</v>
      </c>
      <c r="C29" s="96">
        <v>73</v>
      </c>
      <c r="D29" s="44">
        <f t="shared" si="5"/>
        <v>0</v>
      </c>
      <c r="E29" s="37">
        <v>73</v>
      </c>
      <c r="F29" s="37">
        <v>0</v>
      </c>
      <c r="G29" s="35">
        <f t="shared" si="1"/>
        <v>0</v>
      </c>
      <c r="H29" s="35">
        <f t="shared" si="2"/>
        <v>0</v>
      </c>
      <c r="I29" s="37">
        <f t="shared" si="6"/>
        <v>21.9</v>
      </c>
      <c r="J29" s="37">
        <f t="shared" si="7"/>
        <v>21.9</v>
      </c>
      <c r="K29" s="37">
        <v>0</v>
      </c>
      <c r="L29" s="35">
        <f t="shared" si="3"/>
        <v>0</v>
      </c>
      <c r="M29" s="35">
        <f t="shared" si="4"/>
        <v>0</v>
      </c>
      <c r="N29" s="37"/>
      <c r="O29" s="37"/>
      <c r="P29" s="37">
        <f t="shared" si="8"/>
        <v>0</v>
      </c>
    </row>
    <row r="30" spans="1:16" ht="13.5" customHeight="1">
      <c r="A30" s="2">
        <v>17</v>
      </c>
      <c r="B30" s="209" t="s">
        <v>66</v>
      </c>
      <c r="C30" s="94">
        <v>1482</v>
      </c>
      <c r="D30" s="44">
        <f t="shared" si="5"/>
        <v>-165</v>
      </c>
      <c r="E30" s="37">
        <f>F30+10</f>
        <v>1317</v>
      </c>
      <c r="F30" s="37">
        <v>1307</v>
      </c>
      <c r="G30" s="35">
        <f t="shared" si="1"/>
        <v>88.19163292847504</v>
      </c>
      <c r="H30" s="35">
        <f t="shared" si="2"/>
        <v>99.24069855732725</v>
      </c>
      <c r="I30" s="37">
        <f t="shared" si="6"/>
        <v>444.59999999999997</v>
      </c>
      <c r="J30" s="37">
        <f t="shared" si="7"/>
        <v>395.09999999999997</v>
      </c>
      <c r="K30" s="37">
        <v>392</v>
      </c>
      <c r="L30" s="35">
        <f t="shared" si="3"/>
        <v>88.16914080071976</v>
      </c>
      <c r="M30" s="35">
        <f t="shared" si="4"/>
        <v>99.21538850923818</v>
      </c>
      <c r="N30" s="37"/>
      <c r="O30" s="37"/>
      <c r="P30" s="37">
        <f t="shared" si="8"/>
        <v>392</v>
      </c>
    </row>
    <row r="31" spans="1:16" ht="13.5" customHeight="1">
      <c r="A31" s="2">
        <v>18</v>
      </c>
      <c r="B31" s="209" t="s">
        <v>67</v>
      </c>
      <c r="C31" s="94">
        <v>579</v>
      </c>
      <c r="D31" s="44">
        <f t="shared" si="5"/>
        <v>0</v>
      </c>
      <c r="E31" s="37">
        <v>579</v>
      </c>
      <c r="F31" s="37">
        <v>242</v>
      </c>
      <c r="G31" s="35">
        <f t="shared" si="1"/>
        <v>41.796200345423145</v>
      </c>
      <c r="H31" s="35">
        <f t="shared" si="2"/>
        <v>41.796200345423145</v>
      </c>
      <c r="I31" s="37">
        <f t="shared" si="6"/>
        <v>173.7</v>
      </c>
      <c r="J31" s="37">
        <f t="shared" si="7"/>
        <v>173.7</v>
      </c>
      <c r="K31" s="37">
        <v>73</v>
      </c>
      <c r="L31" s="35">
        <f t="shared" si="3"/>
        <v>42.026482440990215</v>
      </c>
      <c r="M31" s="35">
        <f t="shared" si="4"/>
        <v>42.026482440990215</v>
      </c>
      <c r="N31" s="37">
        <v>1537.5</v>
      </c>
      <c r="O31" s="37"/>
      <c r="P31" s="37">
        <f t="shared" si="8"/>
        <v>1610.5</v>
      </c>
    </row>
    <row r="32" spans="1:16" ht="13.5" customHeight="1">
      <c r="A32" s="2">
        <v>19</v>
      </c>
      <c r="B32" s="209" t="s">
        <v>68</v>
      </c>
      <c r="C32" s="94">
        <v>3823</v>
      </c>
      <c r="D32" s="44">
        <f t="shared" si="5"/>
        <v>9</v>
      </c>
      <c r="E32" s="37">
        <v>3832</v>
      </c>
      <c r="F32" s="37">
        <v>3832</v>
      </c>
      <c r="G32" s="35">
        <f t="shared" si="1"/>
        <v>100.2354172116139</v>
      </c>
      <c r="H32" s="35">
        <f t="shared" si="2"/>
        <v>100</v>
      </c>
      <c r="I32" s="37">
        <f t="shared" si="6"/>
        <v>1146.8999999999999</v>
      </c>
      <c r="J32" s="37">
        <f t="shared" si="7"/>
        <v>1149.6</v>
      </c>
      <c r="K32" s="37">
        <v>1149.6</v>
      </c>
      <c r="L32" s="35">
        <f t="shared" si="3"/>
        <v>100.23541721161394</v>
      </c>
      <c r="M32" s="35">
        <f t="shared" si="4"/>
        <v>100</v>
      </c>
      <c r="N32" s="37">
        <v>0</v>
      </c>
      <c r="O32" s="37"/>
      <c r="P32" s="37">
        <f t="shared" si="8"/>
        <v>1149.6</v>
      </c>
    </row>
    <row r="33" spans="1:16" ht="13.5" customHeight="1">
      <c r="A33" s="205" t="s">
        <v>9</v>
      </c>
      <c r="B33" s="208" t="s">
        <v>69</v>
      </c>
      <c r="C33" s="14">
        <f>SUM(C34:C39)</f>
        <v>33728</v>
      </c>
      <c r="D33" s="18">
        <f t="shared" si="5"/>
        <v>169</v>
      </c>
      <c r="E33" s="14">
        <f aca="true" t="shared" si="11" ref="E33:P33">SUM(E34:E39)</f>
        <v>33897</v>
      </c>
      <c r="F33" s="14">
        <f t="shared" si="11"/>
        <v>2478</v>
      </c>
      <c r="G33" s="77">
        <f t="shared" si="1"/>
        <v>7.347011385199241</v>
      </c>
      <c r="H33" s="77">
        <f t="shared" si="2"/>
        <v>7.310381449685813</v>
      </c>
      <c r="I33" s="14">
        <f t="shared" si="11"/>
        <v>10118.4</v>
      </c>
      <c r="J33" s="14">
        <f t="shared" si="11"/>
        <v>10169.099999999999</v>
      </c>
      <c r="K33" s="14">
        <f t="shared" si="11"/>
        <v>3416.4</v>
      </c>
      <c r="L33" s="35">
        <f t="shared" si="3"/>
        <v>33.764231499051235</v>
      </c>
      <c r="M33" s="35">
        <f t="shared" si="4"/>
        <v>33.595893441897516</v>
      </c>
      <c r="N33" s="14">
        <f t="shared" si="11"/>
        <v>0</v>
      </c>
      <c r="O33" s="14">
        <f t="shared" si="11"/>
        <v>0</v>
      </c>
      <c r="P33" s="14">
        <f t="shared" si="11"/>
        <v>3416.4</v>
      </c>
    </row>
    <row r="34" spans="1:16" ht="13.5" customHeight="1">
      <c r="A34" s="2">
        <v>20</v>
      </c>
      <c r="B34" s="209" t="s">
        <v>70</v>
      </c>
      <c r="C34" s="94">
        <v>19987</v>
      </c>
      <c r="D34" s="44">
        <f t="shared" si="5"/>
        <v>0</v>
      </c>
      <c r="E34" s="37">
        <v>19987</v>
      </c>
      <c r="F34" s="37">
        <v>0</v>
      </c>
      <c r="G34" s="35">
        <f t="shared" si="1"/>
        <v>0</v>
      </c>
      <c r="H34" s="35">
        <f t="shared" si="2"/>
        <v>0</v>
      </c>
      <c r="I34" s="37">
        <f t="shared" si="6"/>
        <v>5996.099999999999</v>
      </c>
      <c r="J34" s="37">
        <f t="shared" si="7"/>
        <v>5996.099999999999</v>
      </c>
      <c r="K34" s="37">
        <v>0</v>
      </c>
      <c r="L34" s="35">
        <f t="shared" si="3"/>
        <v>0</v>
      </c>
      <c r="M34" s="35">
        <f t="shared" si="4"/>
        <v>0</v>
      </c>
      <c r="N34" s="37"/>
      <c r="O34" s="37"/>
      <c r="P34" s="37">
        <f t="shared" si="8"/>
        <v>0</v>
      </c>
    </row>
    <row r="35" spans="1:16" ht="13.5" customHeight="1">
      <c r="A35" s="2">
        <v>21</v>
      </c>
      <c r="B35" s="209" t="s">
        <v>71</v>
      </c>
      <c r="C35" s="94">
        <v>9998</v>
      </c>
      <c r="D35" s="44">
        <f t="shared" si="5"/>
        <v>0</v>
      </c>
      <c r="E35" s="37">
        <v>9998</v>
      </c>
      <c r="F35" s="37">
        <v>33</v>
      </c>
      <c r="G35" s="35">
        <f t="shared" si="1"/>
        <v>0.33006601320264056</v>
      </c>
      <c r="H35" s="35">
        <f t="shared" si="2"/>
        <v>0.33006601320264056</v>
      </c>
      <c r="I35" s="37">
        <f t="shared" si="6"/>
        <v>2999.4</v>
      </c>
      <c r="J35" s="37">
        <f t="shared" si="7"/>
        <v>2999.4</v>
      </c>
      <c r="K35" s="37">
        <v>10</v>
      </c>
      <c r="L35" s="35">
        <f t="shared" si="3"/>
        <v>0.3334000133360005</v>
      </c>
      <c r="M35" s="35">
        <f t="shared" si="4"/>
        <v>0.3334000133360005</v>
      </c>
      <c r="N35" s="37"/>
      <c r="O35" s="37"/>
      <c r="P35" s="37">
        <f t="shared" si="8"/>
        <v>10</v>
      </c>
    </row>
    <row r="36" spans="1:16" ht="13.5" customHeight="1">
      <c r="A36" s="2">
        <v>22</v>
      </c>
      <c r="B36" s="209" t="s">
        <v>72</v>
      </c>
      <c r="C36" s="94">
        <v>112</v>
      </c>
      <c r="D36" s="44">
        <f t="shared" si="5"/>
        <v>169</v>
      </c>
      <c r="E36" s="37">
        <v>281</v>
      </c>
      <c r="F36" s="37">
        <v>281</v>
      </c>
      <c r="G36" s="35">
        <f t="shared" si="1"/>
        <v>250.89285714285717</v>
      </c>
      <c r="H36" s="35">
        <f t="shared" si="2"/>
        <v>100</v>
      </c>
      <c r="I36" s="37">
        <f t="shared" si="6"/>
        <v>33.6</v>
      </c>
      <c r="J36" s="37">
        <f t="shared" si="7"/>
        <v>84.3</v>
      </c>
      <c r="K36" s="37">
        <v>84.4</v>
      </c>
      <c r="L36" s="35">
        <f t="shared" si="3"/>
        <v>251.19047619047618</v>
      </c>
      <c r="M36" s="35">
        <f t="shared" si="4"/>
        <v>100.11862396204035</v>
      </c>
      <c r="N36" s="37"/>
      <c r="O36" s="37"/>
      <c r="P36" s="37">
        <f t="shared" si="8"/>
        <v>84.4</v>
      </c>
    </row>
    <row r="37" spans="1:16" ht="13.5" customHeight="1">
      <c r="A37" s="2">
        <v>23</v>
      </c>
      <c r="B37" s="209" t="s">
        <v>73</v>
      </c>
      <c r="C37" s="94">
        <v>1406</v>
      </c>
      <c r="D37" s="44">
        <f t="shared" si="5"/>
        <v>0</v>
      </c>
      <c r="E37" s="37">
        <v>1406</v>
      </c>
      <c r="F37" s="37">
        <v>1325</v>
      </c>
      <c r="G37" s="35">
        <f t="shared" si="1"/>
        <v>94.23897581792319</v>
      </c>
      <c r="H37" s="35">
        <f t="shared" si="2"/>
        <v>94.23897581792319</v>
      </c>
      <c r="I37" s="37">
        <f t="shared" si="6"/>
        <v>421.8</v>
      </c>
      <c r="J37" s="37">
        <f t="shared" si="7"/>
        <v>421.8</v>
      </c>
      <c r="K37" s="37">
        <v>440</v>
      </c>
      <c r="L37" s="35">
        <f t="shared" si="3"/>
        <v>104.31484115694643</v>
      </c>
      <c r="M37" s="35">
        <f t="shared" si="4"/>
        <v>104.31484115694643</v>
      </c>
      <c r="N37" s="37"/>
      <c r="O37" s="37"/>
      <c r="P37" s="37">
        <f t="shared" si="8"/>
        <v>440</v>
      </c>
    </row>
    <row r="38" spans="1:16" ht="13.5" customHeight="1">
      <c r="A38" s="2">
        <v>24</v>
      </c>
      <c r="B38" s="209" t="s">
        <v>74</v>
      </c>
      <c r="C38" s="94">
        <v>949</v>
      </c>
      <c r="D38" s="44">
        <f t="shared" si="5"/>
        <v>0</v>
      </c>
      <c r="E38" s="37">
        <v>949</v>
      </c>
      <c r="F38" s="37">
        <v>831</v>
      </c>
      <c r="G38" s="35">
        <f t="shared" si="1"/>
        <v>87.5658587987355</v>
      </c>
      <c r="H38" s="35">
        <f t="shared" si="2"/>
        <v>87.5658587987355</v>
      </c>
      <c r="I38" s="37">
        <f t="shared" si="6"/>
        <v>284.7</v>
      </c>
      <c r="J38" s="37">
        <f t="shared" si="7"/>
        <v>284.7</v>
      </c>
      <c r="K38" s="37">
        <v>2880</v>
      </c>
      <c r="L38" s="35">
        <f t="shared" si="3"/>
        <v>1011.59114857745</v>
      </c>
      <c r="M38" s="35">
        <f t="shared" si="4"/>
        <v>1011.59114857745</v>
      </c>
      <c r="N38" s="37"/>
      <c r="O38" s="37"/>
      <c r="P38" s="37">
        <f t="shared" si="8"/>
        <v>2880</v>
      </c>
    </row>
    <row r="39" spans="1:16" ht="13.5" customHeight="1">
      <c r="A39" s="2">
        <v>25</v>
      </c>
      <c r="B39" s="209" t="s">
        <v>75</v>
      </c>
      <c r="C39" s="94">
        <v>1276</v>
      </c>
      <c r="D39" s="44">
        <f t="shared" si="5"/>
        <v>0</v>
      </c>
      <c r="E39" s="37">
        <v>1276</v>
      </c>
      <c r="F39" s="37">
        <v>8</v>
      </c>
      <c r="G39" s="35">
        <f t="shared" si="1"/>
        <v>0.6269592476489028</v>
      </c>
      <c r="H39" s="35">
        <f t="shared" si="2"/>
        <v>0.6269592476489028</v>
      </c>
      <c r="I39" s="37">
        <f t="shared" si="6"/>
        <v>382.8</v>
      </c>
      <c r="J39" s="37">
        <f t="shared" si="7"/>
        <v>382.8</v>
      </c>
      <c r="K39" s="37">
        <v>2</v>
      </c>
      <c r="L39" s="35">
        <f t="shared" si="3"/>
        <v>0.522466039707419</v>
      </c>
      <c r="M39" s="35">
        <f t="shared" si="4"/>
        <v>0.522466039707419</v>
      </c>
      <c r="N39" s="37"/>
      <c r="O39" s="37"/>
      <c r="P39" s="37">
        <f t="shared" si="8"/>
        <v>2</v>
      </c>
    </row>
    <row r="40" spans="1:16" ht="13.5" customHeight="1">
      <c r="A40" s="205" t="s">
        <v>8</v>
      </c>
      <c r="B40" s="210" t="s">
        <v>7</v>
      </c>
      <c r="C40" s="102">
        <f>SUM(C41:C48)</f>
        <v>22494</v>
      </c>
      <c r="D40" s="18">
        <f>SUM(D41:D48)</f>
        <v>952</v>
      </c>
      <c r="E40" s="18">
        <f>SUM(E41:E48)</f>
        <v>23446</v>
      </c>
      <c r="F40" s="15">
        <f aca="true" t="shared" si="12" ref="F40:P40">SUM(F41:F48)</f>
        <v>8190</v>
      </c>
      <c r="G40" s="77">
        <f t="shared" si="1"/>
        <v>36.409709255801545</v>
      </c>
      <c r="H40" s="77">
        <f t="shared" si="2"/>
        <v>34.93133157041713</v>
      </c>
      <c r="I40" s="15">
        <f t="shared" si="12"/>
        <v>6748.2</v>
      </c>
      <c r="J40" s="15">
        <f t="shared" si="12"/>
        <v>7033.799999999999</v>
      </c>
      <c r="K40" s="15">
        <f t="shared" si="12"/>
        <v>5017.3</v>
      </c>
      <c r="L40" s="35">
        <f t="shared" si="3"/>
        <v>74.35019708959427</v>
      </c>
      <c r="M40" s="35">
        <f t="shared" si="4"/>
        <v>71.33128607580541</v>
      </c>
      <c r="N40" s="15">
        <f t="shared" si="12"/>
        <v>2761.8</v>
      </c>
      <c r="O40" s="15">
        <f t="shared" si="12"/>
        <v>0</v>
      </c>
      <c r="P40" s="15">
        <f t="shared" si="12"/>
        <v>7779.1</v>
      </c>
    </row>
    <row r="41" spans="1:16" ht="13.5" customHeight="1">
      <c r="A41" s="2">
        <v>26</v>
      </c>
      <c r="B41" s="209" t="s">
        <v>76</v>
      </c>
      <c r="C41" s="99">
        <v>204</v>
      </c>
      <c r="D41" s="44">
        <f t="shared" si="5"/>
        <v>0</v>
      </c>
      <c r="E41" s="37">
        <v>204</v>
      </c>
      <c r="F41" s="37">
        <v>204</v>
      </c>
      <c r="G41" s="35">
        <f t="shared" si="1"/>
        <v>100</v>
      </c>
      <c r="H41" s="35">
        <f t="shared" si="2"/>
        <v>100</v>
      </c>
      <c r="I41" s="37">
        <f t="shared" si="6"/>
        <v>61.199999999999996</v>
      </c>
      <c r="J41" s="37">
        <f t="shared" si="7"/>
        <v>61.199999999999996</v>
      </c>
      <c r="K41" s="37">
        <v>61</v>
      </c>
      <c r="L41" s="35">
        <f t="shared" si="3"/>
        <v>99.6732026143791</v>
      </c>
      <c r="M41" s="35">
        <f t="shared" si="4"/>
        <v>99.6732026143791</v>
      </c>
      <c r="N41" s="37"/>
      <c r="O41" s="37"/>
      <c r="P41" s="37">
        <f t="shared" si="8"/>
        <v>61</v>
      </c>
    </row>
    <row r="42" spans="1:16" ht="13.5" customHeight="1">
      <c r="A42" s="2">
        <v>27</v>
      </c>
      <c r="B42" s="209" t="s">
        <v>77</v>
      </c>
      <c r="C42" s="99">
        <v>1913</v>
      </c>
      <c r="D42" s="44">
        <f t="shared" si="5"/>
        <v>0</v>
      </c>
      <c r="E42" s="37">
        <v>1913</v>
      </c>
      <c r="F42" s="37">
        <v>1075</v>
      </c>
      <c r="G42" s="35">
        <f t="shared" si="1"/>
        <v>56.19445896497648</v>
      </c>
      <c r="H42" s="35">
        <f t="shared" si="2"/>
        <v>56.19445896497648</v>
      </c>
      <c r="I42" s="37">
        <f t="shared" si="6"/>
        <v>573.9</v>
      </c>
      <c r="J42" s="37">
        <f t="shared" si="7"/>
        <v>573.9</v>
      </c>
      <c r="K42" s="37">
        <v>358</v>
      </c>
      <c r="L42" s="35">
        <f t="shared" si="3"/>
        <v>62.380205610733576</v>
      </c>
      <c r="M42" s="35">
        <f t="shared" si="4"/>
        <v>62.380205610733576</v>
      </c>
      <c r="N42" s="37"/>
      <c r="O42" s="37"/>
      <c r="P42" s="37">
        <f t="shared" si="8"/>
        <v>358</v>
      </c>
    </row>
    <row r="43" spans="1:16" ht="13.5" customHeight="1">
      <c r="A43" s="2">
        <v>28</v>
      </c>
      <c r="B43" s="209" t="s">
        <v>78</v>
      </c>
      <c r="C43" s="99">
        <v>5105</v>
      </c>
      <c r="D43" s="44">
        <f t="shared" si="5"/>
        <v>0</v>
      </c>
      <c r="E43" s="37">
        <v>5105</v>
      </c>
      <c r="F43" s="37">
        <v>2798</v>
      </c>
      <c r="G43" s="35">
        <f t="shared" si="1"/>
        <v>54.80901077375122</v>
      </c>
      <c r="H43" s="35">
        <f t="shared" si="2"/>
        <v>54.80901077375122</v>
      </c>
      <c r="I43" s="37">
        <f t="shared" si="6"/>
        <v>1531.5</v>
      </c>
      <c r="J43" s="37">
        <f t="shared" si="7"/>
        <v>1531.5</v>
      </c>
      <c r="K43" s="37">
        <v>1399</v>
      </c>
      <c r="L43" s="35">
        <f t="shared" si="3"/>
        <v>91.34835128958537</v>
      </c>
      <c r="M43" s="35">
        <f t="shared" si="4"/>
        <v>91.34835128958537</v>
      </c>
      <c r="N43" s="37">
        <v>279.8</v>
      </c>
      <c r="O43" s="37"/>
      <c r="P43" s="37">
        <f t="shared" si="8"/>
        <v>1678.8</v>
      </c>
    </row>
    <row r="44" spans="1:16" ht="13.5" customHeight="1">
      <c r="A44" s="2">
        <v>29</v>
      </c>
      <c r="B44" s="209" t="s">
        <v>79</v>
      </c>
      <c r="C44" s="99">
        <v>426</v>
      </c>
      <c r="D44" s="44">
        <f t="shared" si="5"/>
        <v>0</v>
      </c>
      <c r="E44" s="37">
        <v>426</v>
      </c>
      <c r="F44" s="37">
        <v>0</v>
      </c>
      <c r="G44" s="35">
        <f t="shared" si="1"/>
        <v>0</v>
      </c>
      <c r="H44" s="35">
        <f t="shared" si="2"/>
        <v>0</v>
      </c>
      <c r="I44" s="37">
        <f t="shared" si="6"/>
        <v>127.8</v>
      </c>
      <c r="J44" s="37">
        <f t="shared" si="7"/>
        <v>127.8</v>
      </c>
      <c r="K44" s="37">
        <v>0</v>
      </c>
      <c r="L44" s="35">
        <f t="shared" si="3"/>
        <v>0</v>
      </c>
      <c r="M44" s="35">
        <f t="shared" si="4"/>
        <v>0</v>
      </c>
      <c r="N44" s="37"/>
      <c r="O44" s="37"/>
      <c r="P44" s="37">
        <f t="shared" si="8"/>
        <v>0</v>
      </c>
    </row>
    <row r="45" spans="1:16" ht="13.5" customHeight="1">
      <c r="A45" s="2">
        <v>30</v>
      </c>
      <c r="B45" s="209" t="s">
        <v>80</v>
      </c>
      <c r="C45" s="99">
        <v>195</v>
      </c>
      <c r="D45" s="44">
        <f t="shared" si="5"/>
        <v>0</v>
      </c>
      <c r="E45" s="37">
        <v>195</v>
      </c>
      <c r="F45" s="37">
        <v>148</v>
      </c>
      <c r="G45" s="35">
        <f t="shared" si="1"/>
        <v>75.8974358974359</v>
      </c>
      <c r="H45" s="35">
        <f t="shared" si="2"/>
        <v>75.8974358974359</v>
      </c>
      <c r="I45" s="37">
        <f t="shared" si="6"/>
        <v>58.5</v>
      </c>
      <c r="J45" s="37">
        <f t="shared" si="7"/>
        <v>58.5</v>
      </c>
      <c r="K45" s="37">
        <v>44.4</v>
      </c>
      <c r="L45" s="35">
        <f t="shared" si="3"/>
        <v>75.8974358974359</v>
      </c>
      <c r="M45" s="35">
        <f t="shared" si="4"/>
        <v>75.8974358974359</v>
      </c>
      <c r="N45" s="37"/>
      <c r="O45" s="37"/>
      <c r="P45" s="37">
        <f t="shared" si="8"/>
        <v>44.4</v>
      </c>
    </row>
    <row r="46" spans="1:16" ht="13.5" customHeight="1">
      <c r="A46" s="2">
        <v>31</v>
      </c>
      <c r="B46" s="209" t="s">
        <v>81</v>
      </c>
      <c r="C46" s="99">
        <v>500</v>
      </c>
      <c r="D46" s="44">
        <f t="shared" si="5"/>
        <v>952</v>
      </c>
      <c r="E46" s="37">
        <v>1452</v>
      </c>
      <c r="F46" s="37">
        <v>1452</v>
      </c>
      <c r="G46" s="35">
        <f t="shared" si="1"/>
        <v>290.4</v>
      </c>
      <c r="H46" s="35">
        <f t="shared" si="2"/>
        <v>100</v>
      </c>
      <c r="I46" s="37">
        <f t="shared" si="6"/>
        <v>150</v>
      </c>
      <c r="J46" s="37">
        <f t="shared" si="7"/>
        <v>435.59999999999997</v>
      </c>
      <c r="K46" s="37">
        <v>436</v>
      </c>
      <c r="L46" s="35">
        <f t="shared" si="3"/>
        <v>290.6666666666667</v>
      </c>
      <c r="M46" s="35">
        <f t="shared" si="4"/>
        <v>100.09182736455465</v>
      </c>
      <c r="N46" s="37">
        <v>57</v>
      </c>
      <c r="O46" s="37"/>
      <c r="P46" s="37">
        <f t="shared" si="8"/>
        <v>493</v>
      </c>
    </row>
    <row r="47" spans="1:16" ht="13.5" customHeight="1">
      <c r="A47" s="2">
        <v>32</v>
      </c>
      <c r="B47" s="209" t="s">
        <v>82</v>
      </c>
      <c r="C47" s="99">
        <v>3224</v>
      </c>
      <c r="D47" s="44">
        <f t="shared" si="5"/>
        <v>0</v>
      </c>
      <c r="E47" s="37">
        <v>3224</v>
      </c>
      <c r="F47" s="37">
        <v>896</v>
      </c>
      <c r="G47" s="35">
        <f t="shared" si="1"/>
        <v>27.791563275434246</v>
      </c>
      <c r="H47" s="35">
        <f t="shared" si="2"/>
        <v>27.791563275434246</v>
      </c>
      <c r="I47" s="37">
        <f t="shared" si="6"/>
        <v>967.1999999999999</v>
      </c>
      <c r="J47" s="37">
        <f t="shared" si="7"/>
        <v>967.1999999999999</v>
      </c>
      <c r="K47" s="37">
        <v>268.9</v>
      </c>
      <c r="L47" s="35">
        <f t="shared" si="3"/>
        <v>27.801902398676592</v>
      </c>
      <c r="M47" s="35">
        <f t="shared" si="4"/>
        <v>27.801902398676592</v>
      </c>
      <c r="N47" s="37"/>
      <c r="O47" s="37"/>
      <c r="P47" s="37">
        <f t="shared" si="8"/>
        <v>268.9</v>
      </c>
    </row>
    <row r="48" spans="1:16" ht="13.5" customHeight="1">
      <c r="A48" s="2">
        <v>33</v>
      </c>
      <c r="B48" s="209" t="s">
        <v>83</v>
      </c>
      <c r="C48" s="99">
        <v>10927</v>
      </c>
      <c r="D48" s="44">
        <f t="shared" si="5"/>
        <v>0</v>
      </c>
      <c r="E48" s="37">
        <v>10927</v>
      </c>
      <c r="F48" s="37">
        <v>1617</v>
      </c>
      <c r="G48" s="35">
        <f t="shared" si="1"/>
        <v>14.798206278026907</v>
      </c>
      <c r="H48" s="35">
        <f t="shared" si="2"/>
        <v>14.798206278026907</v>
      </c>
      <c r="I48" s="37">
        <f t="shared" si="6"/>
        <v>3278.1</v>
      </c>
      <c r="J48" s="37">
        <f t="shared" si="7"/>
        <v>3278.1</v>
      </c>
      <c r="K48" s="37">
        <v>2450</v>
      </c>
      <c r="L48" s="35">
        <f t="shared" si="3"/>
        <v>74.73841554559043</v>
      </c>
      <c r="M48" s="35">
        <f t="shared" si="4"/>
        <v>74.73841554559043</v>
      </c>
      <c r="N48" s="37">
        <v>2425</v>
      </c>
      <c r="O48" s="37"/>
      <c r="P48" s="37">
        <f t="shared" si="8"/>
        <v>4875</v>
      </c>
    </row>
    <row r="49" spans="1:16" ht="13.5" customHeight="1">
      <c r="A49" s="205" t="s">
        <v>6</v>
      </c>
      <c r="B49" s="208" t="s">
        <v>84</v>
      </c>
      <c r="C49" s="15">
        <f>SUM(C50:C54)</f>
        <v>44162</v>
      </c>
      <c r="D49" s="18">
        <f>SUM(D50:D54)</f>
        <v>-194</v>
      </c>
      <c r="E49" s="16">
        <f>SUM(E50:E54)</f>
        <v>43968</v>
      </c>
      <c r="F49" s="16">
        <f>SUM(F50:F54)</f>
        <v>25460</v>
      </c>
      <c r="G49" s="77">
        <f t="shared" si="1"/>
        <v>57.651374484851225</v>
      </c>
      <c r="H49" s="77">
        <f t="shared" si="2"/>
        <v>57.90574963609898</v>
      </c>
      <c r="I49" s="16">
        <f>SUM(I50:I54)</f>
        <v>13248.599999999999</v>
      </c>
      <c r="J49" s="16">
        <f>SUM(J50:J54)</f>
        <v>13190.399999999998</v>
      </c>
      <c r="K49" s="16">
        <v>74.15</v>
      </c>
      <c r="L49" s="35">
        <f t="shared" si="3"/>
        <v>0.5596817776972662</v>
      </c>
      <c r="M49" s="35">
        <f t="shared" si="4"/>
        <v>0.5621512615235325</v>
      </c>
      <c r="N49" s="16">
        <v>74.15</v>
      </c>
      <c r="O49" s="16">
        <v>74.15</v>
      </c>
      <c r="P49" s="16">
        <v>74.15</v>
      </c>
    </row>
    <row r="50" spans="1:16" ht="13.5" customHeight="1">
      <c r="A50" s="2">
        <v>34</v>
      </c>
      <c r="B50" s="209" t="s">
        <v>85</v>
      </c>
      <c r="C50" s="99">
        <v>14527</v>
      </c>
      <c r="D50" s="44">
        <f t="shared" si="5"/>
        <v>12</v>
      </c>
      <c r="E50" s="37">
        <v>14539</v>
      </c>
      <c r="F50" s="37">
        <f>3867+5457+4296</f>
        <v>13620</v>
      </c>
      <c r="G50" s="35">
        <f t="shared" si="1"/>
        <v>93.7564535003786</v>
      </c>
      <c r="H50" s="35">
        <f t="shared" si="2"/>
        <v>93.67907008735126</v>
      </c>
      <c r="I50" s="37">
        <f t="shared" si="6"/>
        <v>4358.099999999999</v>
      </c>
      <c r="J50" s="37">
        <f t="shared" si="7"/>
        <v>4361.7</v>
      </c>
      <c r="K50" s="37">
        <v>4086</v>
      </c>
      <c r="L50" s="35">
        <f t="shared" si="3"/>
        <v>93.75645350037863</v>
      </c>
      <c r="M50" s="35">
        <f t="shared" si="4"/>
        <v>93.67907008735126</v>
      </c>
      <c r="N50" s="37"/>
      <c r="O50" s="37"/>
      <c r="P50" s="37">
        <f t="shared" si="8"/>
        <v>4086</v>
      </c>
    </row>
    <row r="51" spans="1:16" ht="13.5" customHeight="1">
      <c r="A51" s="2">
        <v>35</v>
      </c>
      <c r="B51" s="209" t="s">
        <v>86</v>
      </c>
      <c r="C51" s="99">
        <v>4924</v>
      </c>
      <c r="D51" s="44">
        <f t="shared" si="5"/>
        <v>-226</v>
      </c>
      <c r="E51" s="37">
        <v>4698</v>
      </c>
      <c r="F51" s="37">
        <v>2543</v>
      </c>
      <c r="G51" s="35">
        <f t="shared" si="1"/>
        <v>51.64500406173842</v>
      </c>
      <c r="H51" s="35">
        <f t="shared" si="2"/>
        <v>54.12941677309493</v>
      </c>
      <c r="I51" s="37">
        <f t="shared" si="6"/>
        <v>1477.2</v>
      </c>
      <c r="J51" s="37">
        <f t="shared" si="7"/>
        <v>1409.3999999999999</v>
      </c>
      <c r="K51" s="37">
        <v>666</v>
      </c>
      <c r="L51" s="35">
        <f t="shared" si="3"/>
        <v>45.08529650690495</v>
      </c>
      <c r="M51" s="35">
        <f t="shared" si="4"/>
        <v>47.254150702426564</v>
      </c>
      <c r="N51" s="37"/>
      <c r="O51" s="37"/>
      <c r="P51" s="37">
        <f t="shared" si="8"/>
        <v>666</v>
      </c>
    </row>
    <row r="52" spans="1:16" ht="13.5" customHeight="1">
      <c r="A52" s="2">
        <v>36</v>
      </c>
      <c r="B52" s="205" t="s">
        <v>5</v>
      </c>
      <c r="C52" s="99">
        <v>2788</v>
      </c>
      <c r="D52" s="44">
        <f t="shared" si="5"/>
        <v>0</v>
      </c>
      <c r="E52" s="37">
        <v>2788</v>
      </c>
      <c r="F52" s="37">
        <v>1483</v>
      </c>
      <c r="G52" s="35">
        <f t="shared" si="1"/>
        <v>53.192252510760405</v>
      </c>
      <c r="H52" s="35">
        <f t="shared" si="2"/>
        <v>53.192252510760405</v>
      </c>
      <c r="I52" s="37">
        <f t="shared" si="6"/>
        <v>836.4</v>
      </c>
      <c r="J52" s="37">
        <f t="shared" si="7"/>
        <v>836.4</v>
      </c>
      <c r="K52" s="37">
        <v>370</v>
      </c>
      <c r="L52" s="35">
        <f t="shared" si="3"/>
        <v>44.23720707795313</v>
      </c>
      <c r="M52" s="35">
        <f t="shared" si="4"/>
        <v>44.23720707795313</v>
      </c>
      <c r="N52" s="37">
        <v>74.15</v>
      </c>
      <c r="O52" s="37"/>
      <c r="P52" s="37">
        <f t="shared" si="8"/>
        <v>444.15</v>
      </c>
    </row>
    <row r="53" spans="1:16" ht="13.5" customHeight="1">
      <c r="A53" s="2">
        <v>37</v>
      </c>
      <c r="B53" s="205" t="s">
        <v>4</v>
      </c>
      <c r="C53" s="99">
        <v>5168</v>
      </c>
      <c r="D53" s="44">
        <f t="shared" si="5"/>
        <v>0</v>
      </c>
      <c r="E53" s="37">
        <v>5168</v>
      </c>
      <c r="F53" s="37">
        <v>5168</v>
      </c>
      <c r="G53" s="35">
        <f t="shared" si="1"/>
        <v>100</v>
      </c>
      <c r="H53" s="35">
        <f t="shared" si="2"/>
        <v>100</v>
      </c>
      <c r="I53" s="37">
        <f t="shared" si="6"/>
        <v>1550.3999999999999</v>
      </c>
      <c r="J53" s="37">
        <f t="shared" si="7"/>
        <v>1550.3999999999999</v>
      </c>
      <c r="K53" s="37">
        <v>1550</v>
      </c>
      <c r="L53" s="35">
        <f t="shared" si="3"/>
        <v>99.97420020639835</v>
      </c>
      <c r="M53" s="35">
        <f t="shared" si="4"/>
        <v>99.97420020639835</v>
      </c>
      <c r="N53" s="37">
        <v>310.1</v>
      </c>
      <c r="O53" s="37"/>
      <c r="P53" s="37">
        <f t="shared" si="8"/>
        <v>1860.1</v>
      </c>
    </row>
    <row r="54" spans="1:16" ht="13.5" customHeight="1">
      <c r="A54" s="2">
        <v>38</v>
      </c>
      <c r="B54" s="209" t="s">
        <v>87</v>
      </c>
      <c r="C54" s="103">
        <v>16755</v>
      </c>
      <c r="D54" s="44">
        <f t="shared" si="5"/>
        <v>20</v>
      </c>
      <c r="E54" s="37">
        <v>16775</v>
      </c>
      <c r="F54" s="37">
        <v>2646</v>
      </c>
      <c r="G54" s="35">
        <f t="shared" si="1"/>
        <v>15.792300805729633</v>
      </c>
      <c r="H54" s="35">
        <f t="shared" si="2"/>
        <v>15.773472429210134</v>
      </c>
      <c r="I54" s="37">
        <f t="shared" si="6"/>
        <v>5026.5</v>
      </c>
      <c r="J54" s="37">
        <f t="shared" si="7"/>
        <v>5032.5</v>
      </c>
      <c r="K54" s="37">
        <v>1979.18</v>
      </c>
      <c r="L54" s="35">
        <f t="shared" si="3"/>
        <v>39.374912961305085</v>
      </c>
      <c r="M54" s="35">
        <f t="shared" si="4"/>
        <v>39.327968206656735</v>
      </c>
      <c r="N54" s="37">
        <v>2133.22</v>
      </c>
      <c r="O54" s="37"/>
      <c r="P54" s="37">
        <f t="shared" si="8"/>
        <v>4112.4</v>
      </c>
    </row>
    <row r="55" spans="1:16" ht="13.5" customHeight="1">
      <c r="A55" s="205" t="s">
        <v>3</v>
      </c>
      <c r="B55" s="208" t="s">
        <v>88</v>
      </c>
      <c r="C55" s="16">
        <f>SUM(C56:C60)</f>
        <v>8050</v>
      </c>
      <c r="D55" s="42">
        <f t="shared" si="5"/>
        <v>-165</v>
      </c>
      <c r="E55" s="16">
        <f aca="true" t="shared" si="13" ref="E55:P55">SUM(E56:E60)</f>
        <v>7885</v>
      </c>
      <c r="F55" s="16">
        <f t="shared" si="13"/>
        <v>6717</v>
      </c>
      <c r="G55" s="77">
        <f t="shared" si="1"/>
        <v>83.44099378881987</v>
      </c>
      <c r="H55" s="77">
        <f t="shared" si="2"/>
        <v>85.18706404565631</v>
      </c>
      <c r="I55" s="16">
        <f t="shared" si="13"/>
        <v>2414.9999999999995</v>
      </c>
      <c r="J55" s="16">
        <f t="shared" si="13"/>
        <v>2365.4999999999995</v>
      </c>
      <c r="K55" s="16">
        <f t="shared" si="13"/>
        <v>4888.3</v>
      </c>
      <c r="L55" s="35">
        <f t="shared" si="3"/>
        <v>202.41407867494829</v>
      </c>
      <c r="M55" s="35">
        <f t="shared" si="4"/>
        <v>206.6497569224266</v>
      </c>
      <c r="N55" s="16">
        <f t="shared" si="13"/>
        <v>1722.8</v>
      </c>
      <c r="O55" s="16">
        <f t="shared" si="13"/>
        <v>0</v>
      </c>
      <c r="P55" s="16">
        <f t="shared" si="13"/>
        <v>6611.1</v>
      </c>
    </row>
    <row r="56" spans="1:16" ht="13.5" customHeight="1">
      <c r="A56" s="2">
        <v>39</v>
      </c>
      <c r="B56" s="209" t="s">
        <v>89</v>
      </c>
      <c r="C56" s="99">
        <v>2074</v>
      </c>
      <c r="D56" s="44">
        <f t="shared" si="5"/>
        <v>572</v>
      </c>
      <c r="E56" s="37">
        <v>2646</v>
      </c>
      <c r="F56" s="37">
        <v>2304</v>
      </c>
      <c r="G56" s="35">
        <f t="shared" si="1"/>
        <v>111.08968177434907</v>
      </c>
      <c r="H56" s="35">
        <f t="shared" si="2"/>
        <v>87.07482993197279</v>
      </c>
      <c r="I56" s="37">
        <f t="shared" si="6"/>
        <v>622.1999999999999</v>
      </c>
      <c r="J56" s="37">
        <f t="shared" si="7"/>
        <v>793.8</v>
      </c>
      <c r="K56" s="37">
        <v>922</v>
      </c>
      <c r="L56" s="35">
        <f t="shared" si="3"/>
        <v>148.1838637094182</v>
      </c>
      <c r="M56" s="35">
        <f t="shared" si="4"/>
        <v>116.15016376921139</v>
      </c>
      <c r="N56" s="37">
        <v>435.8</v>
      </c>
      <c r="O56" s="37"/>
      <c r="P56" s="37">
        <f t="shared" si="8"/>
        <v>1357.8</v>
      </c>
    </row>
    <row r="57" spans="1:16" ht="13.5" customHeight="1">
      <c r="A57" s="2">
        <v>40</v>
      </c>
      <c r="B57" s="209" t="s">
        <v>90</v>
      </c>
      <c r="C57" s="99">
        <v>3776</v>
      </c>
      <c r="D57" s="44">
        <f t="shared" si="5"/>
        <v>0</v>
      </c>
      <c r="E57" s="37">
        <v>3776</v>
      </c>
      <c r="F57" s="37">
        <v>3776</v>
      </c>
      <c r="G57" s="35">
        <f t="shared" si="1"/>
        <v>100</v>
      </c>
      <c r="H57" s="35">
        <f t="shared" si="2"/>
        <v>100</v>
      </c>
      <c r="I57" s="37">
        <f t="shared" si="6"/>
        <v>1132.8</v>
      </c>
      <c r="J57" s="37">
        <f t="shared" si="7"/>
        <v>1132.8</v>
      </c>
      <c r="K57" s="37">
        <v>3776</v>
      </c>
      <c r="L57" s="35">
        <f t="shared" si="3"/>
        <v>333.33333333333337</v>
      </c>
      <c r="M57" s="35">
        <f t="shared" si="4"/>
        <v>333.33333333333337</v>
      </c>
      <c r="N57" s="37"/>
      <c r="O57" s="37"/>
      <c r="P57" s="37">
        <f t="shared" si="8"/>
        <v>3776</v>
      </c>
    </row>
    <row r="58" spans="1:16" ht="13.5" customHeight="1">
      <c r="A58" s="2">
        <v>41</v>
      </c>
      <c r="B58" s="209" t="s">
        <v>91</v>
      </c>
      <c r="C58" s="99">
        <v>57</v>
      </c>
      <c r="D58" s="44">
        <f t="shared" si="5"/>
        <v>0</v>
      </c>
      <c r="E58" s="37">
        <v>57</v>
      </c>
      <c r="F58" s="37">
        <v>0</v>
      </c>
      <c r="G58" s="35">
        <f t="shared" si="1"/>
        <v>0</v>
      </c>
      <c r="H58" s="35">
        <f t="shared" si="2"/>
        <v>0</v>
      </c>
      <c r="I58" s="37">
        <f t="shared" si="6"/>
        <v>17.099999999999998</v>
      </c>
      <c r="J58" s="37">
        <f t="shared" si="7"/>
        <v>17.099999999999998</v>
      </c>
      <c r="K58" s="37">
        <v>0</v>
      </c>
      <c r="L58" s="35">
        <f t="shared" si="3"/>
        <v>0</v>
      </c>
      <c r="M58" s="35">
        <f t="shared" si="4"/>
        <v>0</v>
      </c>
      <c r="N58" s="37"/>
      <c r="O58" s="37"/>
      <c r="P58" s="37">
        <f t="shared" si="8"/>
        <v>0</v>
      </c>
    </row>
    <row r="59" spans="1:16" ht="13.5" customHeight="1">
      <c r="A59" s="2">
        <v>42</v>
      </c>
      <c r="B59" s="209" t="s">
        <v>92</v>
      </c>
      <c r="C59" s="99">
        <v>1174</v>
      </c>
      <c r="D59" s="44">
        <f t="shared" si="5"/>
        <v>-737</v>
      </c>
      <c r="E59" s="37">
        <v>437</v>
      </c>
      <c r="F59" s="37">
        <v>437</v>
      </c>
      <c r="G59" s="35">
        <f t="shared" si="1"/>
        <v>37.22316865417377</v>
      </c>
      <c r="H59" s="35">
        <f t="shared" si="2"/>
        <v>100</v>
      </c>
      <c r="I59" s="37">
        <f t="shared" si="6"/>
        <v>352.2</v>
      </c>
      <c r="J59" s="37">
        <f t="shared" si="7"/>
        <v>131.1</v>
      </c>
      <c r="K59" s="37">
        <v>103</v>
      </c>
      <c r="L59" s="35">
        <f t="shared" si="3"/>
        <v>29.244747302668937</v>
      </c>
      <c r="M59" s="35">
        <f t="shared" si="4"/>
        <v>78.56598016781084</v>
      </c>
      <c r="N59" s="37">
        <v>287</v>
      </c>
      <c r="O59" s="37"/>
      <c r="P59" s="37">
        <f t="shared" si="8"/>
        <v>390</v>
      </c>
    </row>
    <row r="60" spans="1:16" ht="13.5" customHeight="1">
      <c r="A60" s="2">
        <v>43</v>
      </c>
      <c r="B60" s="209" t="s">
        <v>93</v>
      </c>
      <c r="C60" s="99">
        <v>969</v>
      </c>
      <c r="D60" s="44">
        <f t="shared" si="5"/>
        <v>0</v>
      </c>
      <c r="E60" s="37">
        <v>969</v>
      </c>
      <c r="F60" s="37">
        <v>200</v>
      </c>
      <c r="G60" s="35">
        <f t="shared" si="1"/>
        <v>20.639834881320947</v>
      </c>
      <c r="H60" s="35">
        <f t="shared" si="2"/>
        <v>20.639834881320947</v>
      </c>
      <c r="I60" s="37">
        <f t="shared" si="6"/>
        <v>290.7</v>
      </c>
      <c r="J60" s="37">
        <f t="shared" si="7"/>
        <v>290.7</v>
      </c>
      <c r="K60" s="37">
        <v>87.3</v>
      </c>
      <c r="L60" s="35">
        <f t="shared" si="3"/>
        <v>30.030959752321984</v>
      </c>
      <c r="M60" s="35">
        <f t="shared" si="4"/>
        <v>30.030959752321984</v>
      </c>
      <c r="N60" s="37">
        <v>1000</v>
      </c>
      <c r="O60" s="37"/>
      <c r="P60" s="37">
        <f t="shared" si="8"/>
        <v>1087.3</v>
      </c>
    </row>
    <row r="61" spans="1:16" ht="13.5" customHeight="1">
      <c r="A61" s="205" t="s">
        <v>2</v>
      </c>
      <c r="B61" s="210" t="s">
        <v>1</v>
      </c>
      <c r="C61" s="16">
        <f>SUM(C62:C71)</f>
        <v>47362</v>
      </c>
      <c r="D61" s="42">
        <f t="shared" si="5"/>
        <v>5283</v>
      </c>
      <c r="E61" s="14">
        <f aca="true" t="shared" si="14" ref="E61:P61">SUM(E62:E71)</f>
        <v>52645</v>
      </c>
      <c r="F61" s="14">
        <f t="shared" si="14"/>
        <v>23979</v>
      </c>
      <c r="G61" s="77">
        <f t="shared" si="1"/>
        <v>50.62919640217897</v>
      </c>
      <c r="H61" s="77">
        <f t="shared" si="2"/>
        <v>45.548485136290246</v>
      </c>
      <c r="I61" s="14">
        <f t="shared" si="14"/>
        <v>14208.599999999999</v>
      </c>
      <c r="J61" s="14">
        <f t="shared" si="14"/>
        <v>15793.499999999998</v>
      </c>
      <c r="K61" s="14">
        <f t="shared" si="14"/>
        <v>9935.3</v>
      </c>
      <c r="L61" s="77">
        <f t="shared" si="3"/>
        <v>69.92455273566713</v>
      </c>
      <c r="M61" s="77">
        <f t="shared" si="4"/>
        <v>62.9075252477285</v>
      </c>
      <c r="N61" s="14">
        <f t="shared" si="14"/>
        <v>2937.7</v>
      </c>
      <c r="O61" s="14">
        <f t="shared" si="14"/>
        <v>0</v>
      </c>
      <c r="P61" s="14">
        <f t="shared" si="14"/>
        <v>12873</v>
      </c>
    </row>
    <row r="62" spans="1:16" ht="13.5" customHeight="1">
      <c r="A62" s="2">
        <v>45</v>
      </c>
      <c r="B62" s="209" t="s">
        <v>94</v>
      </c>
      <c r="C62" s="99">
        <v>7882</v>
      </c>
      <c r="D62" s="44">
        <f t="shared" si="5"/>
        <v>0</v>
      </c>
      <c r="E62" s="4">
        <v>7882</v>
      </c>
      <c r="F62" s="4">
        <v>5661</v>
      </c>
      <c r="G62" s="35">
        <f t="shared" si="1"/>
        <v>71.82187262116214</v>
      </c>
      <c r="H62" s="35">
        <f t="shared" si="2"/>
        <v>71.82187262116214</v>
      </c>
      <c r="I62" s="4">
        <f t="shared" si="6"/>
        <v>2364.6</v>
      </c>
      <c r="J62" s="37">
        <f t="shared" si="7"/>
        <v>2364.6</v>
      </c>
      <c r="K62" s="4">
        <v>1698.3</v>
      </c>
      <c r="L62" s="35">
        <f t="shared" si="3"/>
        <v>71.82187262116214</v>
      </c>
      <c r="M62" s="35">
        <f t="shared" si="4"/>
        <v>71.82187262116214</v>
      </c>
      <c r="N62" s="4"/>
      <c r="O62" s="4"/>
      <c r="P62" s="37">
        <f t="shared" si="8"/>
        <v>1698.3</v>
      </c>
    </row>
    <row r="63" spans="1:16" ht="13.5" customHeight="1">
      <c r="A63" s="2">
        <v>46</v>
      </c>
      <c r="B63" s="209" t="s">
        <v>95</v>
      </c>
      <c r="C63" s="99">
        <v>926</v>
      </c>
      <c r="D63" s="44">
        <f t="shared" si="5"/>
        <v>37</v>
      </c>
      <c r="E63" s="4">
        <v>963</v>
      </c>
      <c r="F63" s="4">
        <v>963</v>
      </c>
      <c r="G63" s="35">
        <f t="shared" si="1"/>
        <v>103.99568034557237</v>
      </c>
      <c r="H63" s="35">
        <f t="shared" si="2"/>
        <v>100</v>
      </c>
      <c r="I63" s="4">
        <f t="shared" si="6"/>
        <v>277.8</v>
      </c>
      <c r="J63" s="37">
        <f t="shared" si="7"/>
        <v>288.9</v>
      </c>
      <c r="K63" s="4">
        <v>289</v>
      </c>
      <c r="L63" s="35">
        <f t="shared" si="3"/>
        <v>104.03167746580273</v>
      </c>
      <c r="M63" s="35">
        <f t="shared" si="4"/>
        <v>100.03461405330565</v>
      </c>
      <c r="N63" s="4">
        <v>96.3</v>
      </c>
      <c r="O63" s="4"/>
      <c r="P63" s="37">
        <f t="shared" si="8"/>
        <v>385.3</v>
      </c>
    </row>
    <row r="64" spans="1:16" ht="13.5" customHeight="1">
      <c r="A64" s="2">
        <v>47</v>
      </c>
      <c r="B64" s="209" t="s">
        <v>96</v>
      </c>
      <c r="C64" s="99">
        <v>2622</v>
      </c>
      <c r="D64" s="44">
        <f t="shared" si="5"/>
        <v>0</v>
      </c>
      <c r="E64" s="4">
        <v>2622</v>
      </c>
      <c r="F64" s="4">
        <v>2594</v>
      </c>
      <c r="G64" s="35">
        <f t="shared" si="1"/>
        <v>98.93211289092297</v>
      </c>
      <c r="H64" s="35">
        <f t="shared" si="2"/>
        <v>98.93211289092297</v>
      </c>
      <c r="I64" s="4">
        <f t="shared" si="6"/>
        <v>786.6</v>
      </c>
      <c r="J64" s="37">
        <f t="shared" si="7"/>
        <v>786.6</v>
      </c>
      <c r="K64" s="4">
        <v>798</v>
      </c>
      <c r="L64" s="35">
        <f t="shared" si="3"/>
        <v>101.44927536231884</v>
      </c>
      <c r="M64" s="35">
        <f t="shared" si="4"/>
        <v>101.44927536231884</v>
      </c>
      <c r="N64" s="4"/>
      <c r="O64" s="4"/>
      <c r="P64" s="37">
        <f t="shared" si="8"/>
        <v>798</v>
      </c>
    </row>
    <row r="65" spans="1:16" ht="13.5" customHeight="1">
      <c r="A65" s="2">
        <v>48</v>
      </c>
      <c r="B65" s="209" t="s">
        <v>97</v>
      </c>
      <c r="C65" s="99">
        <v>2173</v>
      </c>
      <c r="D65" s="44">
        <f t="shared" si="5"/>
        <v>0</v>
      </c>
      <c r="E65" s="4">
        <v>2173</v>
      </c>
      <c r="F65" s="4">
        <v>2173</v>
      </c>
      <c r="G65" s="35">
        <f t="shared" si="1"/>
        <v>100</v>
      </c>
      <c r="H65" s="35">
        <f t="shared" si="2"/>
        <v>100</v>
      </c>
      <c r="I65" s="4">
        <f t="shared" si="6"/>
        <v>651.9</v>
      </c>
      <c r="J65" s="37">
        <f t="shared" si="7"/>
        <v>651.9</v>
      </c>
      <c r="K65" s="4">
        <v>652</v>
      </c>
      <c r="L65" s="35">
        <f t="shared" si="3"/>
        <v>100.01533977603927</v>
      </c>
      <c r="M65" s="35">
        <f t="shared" si="4"/>
        <v>100.01533977603927</v>
      </c>
      <c r="N65" s="4">
        <v>1045</v>
      </c>
      <c r="O65" s="4"/>
      <c r="P65" s="37">
        <f t="shared" si="8"/>
        <v>1697</v>
      </c>
    </row>
    <row r="66" spans="1:16" ht="13.5" customHeight="1">
      <c r="A66" s="2">
        <v>49</v>
      </c>
      <c r="B66" s="209" t="s">
        <v>98</v>
      </c>
      <c r="C66" s="99">
        <v>20186</v>
      </c>
      <c r="D66" s="44">
        <f t="shared" si="5"/>
        <v>0</v>
      </c>
      <c r="E66" s="4">
        <v>20186</v>
      </c>
      <c r="F66" s="4">
        <v>3471</v>
      </c>
      <c r="G66" s="35">
        <f t="shared" si="1"/>
        <v>17.195085702962448</v>
      </c>
      <c r="H66" s="35">
        <f t="shared" si="2"/>
        <v>17.195085702962448</v>
      </c>
      <c r="I66" s="4">
        <f t="shared" si="6"/>
        <v>6055.8</v>
      </c>
      <c r="J66" s="37">
        <f t="shared" si="7"/>
        <v>6055.8</v>
      </c>
      <c r="K66" s="4">
        <v>3660</v>
      </c>
      <c r="L66" s="35">
        <f t="shared" si="3"/>
        <v>60.43792727633013</v>
      </c>
      <c r="M66" s="35">
        <f t="shared" si="4"/>
        <v>60.43792727633013</v>
      </c>
      <c r="N66" s="4"/>
      <c r="O66" s="4"/>
      <c r="P66" s="37">
        <f t="shared" si="8"/>
        <v>3660</v>
      </c>
    </row>
    <row r="67" spans="1:16" ht="13.5" customHeight="1">
      <c r="A67" s="2">
        <v>50</v>
      </c>
      <c r="B67" s="205" t="s">
        <v>0</v>
      </c>
      <c r="C67" s="99">
        <v>4916</v>
      </c>
      <c r="D67" s="44">
        <f t="shared" si="5"/>
        <v>0</v>
      </c>
      <c r="E67" s="4">
        <v>4916</v>
      </c>
      <c r="F67" s="4">
        <v>0</v>
      </c>
      <c r="G67" s="35">
        <f t="shared" si="1"/>
        <v>0</v>
      </c>
      <c r="H67" s="35">
        <f t="shared" si="2"/>
        <v>0</v>
      </c>
      <c r="I67" s="4">
        <f t="shared" si="6"/>
        <v>1474.8</v>
      </c>
      <c r="J67" s="37">
        <f t="shared" si="7"/>
        <v>1474.8</v>
      </c>
      <c r="K67" s="4">
        <v>0</v>
      </c>
      <c r="L67" s="35">
        <f t="shared" si="3"/>
        <v>0</v>
      </c>
      <c r="M67" s="35">
        <f t="shared" si="4"/>
        <v>0</v>
      </c>
      <c r="N67" s="4"/>
      <c r="O67" s="4"/>
      <c r="P67" s="37">
        <f t="shared" si="8"/>
        <v>0</v>
      </c>
    </row>
    <row r="68" spans="1:16" ht="13.5" customHeight="1">
      <c r="A68" s="2">
        <v>51</v>
      </c>
      <c r="B68" s="209" t="s">
        <v>99</v>
      </c>
      <c r="C68" s="99">
        <v>0</v>
      </c>
      <c r="D68" s="44">
        <f t="shared" si="5"/>
        <v>0</v>
      </c>
      <c r="E68" s="4"/>
      <c r="F68" s="4"/>
      <c r="G68" s="35">
        <v>0</v>
      </c>
      <c r="H68" s="35">
        <v>0</v>
      </c>
      <c r="I68" s="4">
        <f t="shared" si="6"/>
        <v>0</v>
      </c>
      <c r="J68" s="37">
        <f t="shared" si="7"/>
        <v>0</v>
      </c>
      <c r="K68" s="4"/>
      <c r="L68" s="35">
        <v>0</v>
      </c>
      <c r="M68" s="35">
        <v>0</v>
      </c>
      <c r="N68" s="4"/>
      <c r="O68" s="4"/>
      <c r="P68" s="37">
        <f t="shared" si="8"/>
        <v>0</v>
      </c>
    </row>
    <row r="69" spans="1:16" ht="13.5" customHeight="1">
      <c r="A69" s="2">
        <v>52</v>
      </c>
      <c r="B69" s="209" t="s">
        <v>100</v>
      </c>
      <c r="C69" s="99">
        <v>3736</v>
      </c>
      <c r="D69" s="44">
        <f t="shared" si="5"/>
        <v>5246</v>
      </c>
      <c r="E69" s="4">
        <v>8982</v>
      </c>
      <c r="F69" s="4">
        <v>8982</v>
      </c>
      <c r="G69" s="35">
        <f t="shared" si="1"/>
        <v>240.41755888650962</v>
      </c>
      <c r="H69" s="35">
        <f t="shared" si="2"/>
        <v>100</v>
      </c>
      <c r="I69" s="4">
        <f t="shared" si="6"/>
        <v>1120.8</v>
      </c>
      <c r="J69" s="37">
        <f t="shared" si="7"/>
        <v>2694.6</v>
      </c>
      <c r="K69" s="4">
        <v>2838</v>
      </c>
      <c r="L69" s="35">
        <f t="shared" si="3"/>
        <v>253.21199143468954</v>
      </c>
      <c r="M69" s="35">
        <f t="shared" si="4"/>
        <v>105.32175462035183</v>
      </c>
      <c r="N69" s="4">
        <v>1796.4</v>
      </c>
      <c r="O69" s="4"/>
      <c r="P69" s="37">
        <f t="shared" si="8"/>
        <v>4634.4</v>
      </c>
    </row>
    <row r="70" spans="1:16" ht="13.5" customHeight="1">
      <c r="A70" s="2">
        <v>53</v>
      </c>
      <c r="B70" s="209" t="s">
        <v>101</v>
      </c>
      <c r="C70" s="99">
        <v>1190</v>
      </c>
      <c r="D70" s="44">
        <f t="shared" si="5"/>
        <v>0</v>
      </c>
      <c r="E70" s="4">
        <v>1190</v>
      </c>
      <c r="F70" s="4">
        <v>0</v>
      </c>
      <c r="G70" s="35">
        <f t="shared" si="1"/>
        <v>0</v>
      </c>
      <c r="H70" s="35">
        <f t="shared" si="2"/>
        <v>0</v>
      </c>
      <c r="I70" s="4">
        <f t="shared" si="6"/>
        <v>357</v>
      </c>
      <c r="J70" s="37">
        <f t="shared" si="7"/>
        <v>357</v>
      </c>
      <c r="K70" s="4">
        <v>0</v>
      </c>
      <c r="L70" s="35">
        <f t="shared" si="3"/>
        <v>0</v>
      </c>
      <c r="M70" s="35">
        <f t="shared" si="4"/>
        <v>0</v>
      </c>
      <c r="N70" s="4"/>
      <c r="O70" s="4"/>
      <c r="P70" s="37">
        <f t="shared" si="8"/>
        <v>0</v>
      </c>
    </row>
    <row r="71" spans="1:16" ht="13.5" customHeight="1">
      <c r="A71" s="1">
        <v>54</v>
      </c>
      <c r="B71" s="211" t="s">
        <v>102</v>
      </c>
      <c r="C71" s="101">
        <v>3731</v>
      </c>
      <c r="D71" s="45">
        <f t="shared" si="5"/>
        <v>0</v>
      </c>
      <c r="E71" s="3">
        <v>3731</v>
      </c>
      <c r="F71" s="3">
        <v>135</v>
      </c>
      <c r="G71" s="36">
        <f t="shared" si="1"/>
        <v>3.618332886625569</v>
      </c>
      <c r="H71" s="43">
        <f t="shared" si="2"/>
        <v>3.618332886625569</v>
      </c>
      <c r="I71" s="3">
        <f t="shared" si="6"/>
        <v>1119.3</v>
      </c>
      <c r="J71" s="38">
        <f t="shared" si="7"/>
        <v>1119.3</v>
      </c>
      <c r="K71" s="3">
        <v>0</v>
      </c>
      <c r="L71" s="36">
        <f t="shared" si="3"/>
        <v>0</v>
      </c>
      <c r="M71" s="36">
        <f t="shared" si="4"/>
        <v>0</v>
      </c>
      <c r="N71" s="3"/>
      <c r="O71" s="3"/>
      <c r="P71" s="38">
        <f t="shared" si="8"/>
        <v>0</v>
      </c>
    </row>
    <row r="72" ht="15">
      <c r="C72" s="104"/>
    </row>
    <row r="73" ht="15">
      <c r="C73" s="104"/>
    </row>
  </sheetData>
  <mergeCells count="21">
    <mergeCell ref="A2:P2"/>
    <mergeCell ref="A3:P3"/>
    <mergeCell ref="M6:M8"/>
    <mergeCell ref="I6:I8"/>
    <mergeCell ref="J6:J8"/>
    <mergeCell ref="K6:K8"/>
    <mergeCell ref="L6:L8"/>
    <mergeCell ref="A5:A8"/>
    <mergeCell ref="B5:B8"/>
    <mergeCell ref="C5:H5"/>
    <mergeCell ref="I5:M5"/>
    <mergeCell ref="C6:C8"/>
    <mergeCell ref="D6:D8"/>
    <mergeCell ref="E6:E8"/>
    <mergeCell ref="F6:F8"/>
    <mergeCell ref="G6:G8"/>
    <mergeCell ref="H6:H8"/>
    <mergeCell ref="N5:O5"/>
    <mergeCell ref="P5:P8"/>
    <mergeCell ref="N6:N8"/>
    <mergeCell ref="O6:O8"/>
  </mergeCells>
  <printOptions/>
  <pageMargins left="0.61" right="0" top="0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1"/>
  <sheetViews>
    <sheetView workbookViewId="0" topLeftCell="A1">
      <selection activeCell="A2" sqref="A2:P2"/>
    </sheetView>
  </sheetViews>
  <sheetFormatPr defaultColWidth="8.796875" defaultRowHeight="15"/>
  <cols>
    <col min="1" max="1" width="3.5" style="0" customWidth="1"/>
    <col min="2" max="2" width="10.3984375" style="0" customWidth="1"/>
    <col min="4" max="4" width="7.5" style="0" customWidth="1"/>
    <col min="5" max="5" width="8.69921875" style="0" customWidth="1"/>
    <col min="6" max="6" width="8.09765625" style="0" customWidth="1"/>
    <col min="7" max="7" width="7.5" style="0" customWidth="1"/>
    <col min="8" max="8" width="7.09765625" style="0" customWidth="1"/>
    <col min="9" max="9" width="7.19921875" style="0" customWidth="1"/>
    <col min="11" max="12" width="8.59765625" style="0" customWidth="1"/>
    <col min="13" max="13" width="7.59765625" style="0" customWidth="1"/>
    <col min="14" max="14" width="7.09765625" style="0" customWidth="1"/>
    <col min="15" max="15" width="7.8984375" style="0" customWidth="1"/>
  </cols>
  <sheetData>
    <row r="2" spans="1:16" ht="18">
      <c r="A2" s="212" t="s">
        <v>144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8" customHeight="1">
      <c r="A3" s="214" t="s">
        <v>32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2:15" ht="18">
      <c r="B4" s="10"/>
      <c r="C4" s="9"/>
      <c r="D4" s="8"/>
      <c r="E4" s="7"/>
      <c r="F4" s="7"/>
      <c r="G4" s="7"/>
      <c r="H4" s="6"/>
      <c r="O4" s="216" t="s">
        <v>30</v>
      </c>
    </row>
    <row r="5" spans="1:16" ht="15.75" customHeight="1">
      <c r="A5" s="217" t="s">
        <v>13</v>
      </c>
      <c r="B5" s="218" t="s">
        <v>45</v>
      </c>
      <c r="C5" s="202" t="s">
        <v>25</v>
      </c>
      <c r="D5" s="180"/>
      <c r="E5" s="180"/>
      <c r="F5" s="180"/>
      <c r="G5" s="180"/>
      <c r="H5" s="180"/>
      <c r="I5" s="181"/>
      <c r="J5" s="202" t="s">
        <v>34</v>
      </c>
      <c r="K5" s="179"/>
      <c r="L5" s="180"/>
      <c r="M5" s="180"/>
      <c r="N5" s="181"/>
      <c r="O5" s="204" t="s">
        <v>125</v>
      </c>
      <c r="P5" s="204" t="s">
        <v>36</v>
      </c>
    </row>
    <row r="6" spans="1:16" ht="15" customHeight="1">
      <c r="A6" s="161"/>
      <c r="B6" s="170"/>
      <c r="C6" s="204" t="s">
        <v>111</v>
      </c>
      <c r="D6" s="204" t="s">
        <v>131</v>
      </c>
      <c r="E6" s="204" t="s">
        <v>126</v>
      </c>
      <c r="F6" s="204" t="s">
        <v>114</v>
      </c>
      <c r="G6" s="204" t="s">
        <v>127</v>
      </c>
      <c r="H6" s="204" t="s">
        <v>115</v>
      </c>
      <c r="I6" s="204" t="s">
        <v>128</v>
      </c>
      <c r="J6" s="204" t="s">
        <v>37</v>
      </c>
      <c r="K6" s="204" t="s">
        <v>129</v>
      </c>
      <c r="L6" s="204" t="s">
        <v>39</v>
      </c>
      <c r="M6" s="204" t="s">
        <v>40</v>
      </c>
      <c r="N6" s="204" t="s">
        <v>130</v>
      </c>
      <c r="O6" s="173"/>
      <c r="P6" s="173"/>
    </row>
    <row r="7" spans="1:16" ht="15">
      <c r="A7" s="161"/>
      <c r="B7" s="170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ht="38.25" customHeight="1">
      <c r="A8" s="162"/>
      <c r="B8" s="172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9" spans="1:16" ht="21">
      <c r="A9" s="137">
        <v>1</v>
      </c>
      <c r="B9" s="12">
        <v>2</v>
      </c>
      <c r="C9" s="12">
        <v>3</v>
      </c>
      <c r="D9" s="222" t="s">
        <v>22</v>
      </c>
      <c r="E9" s="12">
        <v>5</v>
      </c>
      <c r="F9" s="12">
        <v>6</v>
      </c>
      <c r="G9" s="12">
        <v>7</v>
      </c>
      <c r="H9" s="222" t="s">
        <v>18</v>
      </c>
      <c r="I9" s="222" t="s">
        <v>19</v>
      </c>
      <c r="J9" s="12">
        <v>10</v>
      </c>
      <c r="K9" s="12">
        <v>11</v>
      </c>
      <c r="L9" s="12">
        <v>12</v>
      </c>
      <c r="M9" s="222" t="s">
        <v>20</v>
      </c>
      <c r="N9" s="222" t="s">
        <v>21</v>
      </c>
      <c r="O9" s="19">
        <v>15</v>
      </c>
      <c r="P9" s="19">
        <v>16</v>
      </c>
    </row>
    <row r="10" spans="1:16" ht="15.75">
      <c r="A10" s="5"/>
      <c r="B10" s="207" t="s">
        <v>46</v>
      </c>
      <c r="C10" s="13">
        <f>C11+C23+C28+C33+C40+C49+C55+C61</f>
        <v>6040</v>
      </c>
      <c r="D10" s="13">
        <f>E10-C10</f>
        <v>524</v>
      </c>
      <c r="E10" s="13">
        <f>F10-D10</f>
        <v>524</v>
      </c>
      <c r="F10" s="13">
        <f aca="true" t="shared" si="0" ref="F10:P10">F11+F23+F28+F33+F40+F49+F61+F55</f>
        <v>3117</v>
      </c>
      <c r="G10" s="13">
        <f t="shared" si="0"/>
        <v>75781</v>
      </c>
      <c r="H10" s="78">
        <f>F10/C10*100</f>
        <v>51.605960264900666</v>
      </c>
      <c r="I10" s="78">
        <f>F10/E10*100</f>
        <v>47.48628884826325</v>
      </c>
      <c r="J10" s="20">
        <f>J11+J23+J28+J33+J40+J49+J55+J61</f>
        <v>1750627.04</v>
      </c>
      <c r="K10" s="13">
        <f t="shared" si="0"/>
        <v>1141339.196</v>
      </c>
      <c r="L10" s="13">
        <f t="shared" si="0"/>
        <v>969937.722</v>
      </c>
      <c r="M10" s="78">
        <f>L10/J10*100</f>
        <v>55.40516054179078</v>
      </c>
      <c r="N10" s="78">
        <f>L10/K10*100</f>
        <v>84.9824246288305</v>
      </c>
      <c r="O10" s="13">
        <f t="shared" si="0"/>
        <v>26869.49</v>
      </c>
      <c r="P10" s="13">
        <f t="shared" si="0"/>
        <v>996807.2119999999</v>
      </c>
    </row>
    <row r="11" spans="1:16" ht="15.75">
      <c r="A11" s="205" t="s">
        <v>12</v>
      </c>
      <c r="B11" s="208" t="s">
        <v>47</v>
      </c>
      <c r="C11" s="14">
        <f>SUM(C12:C22)</f>
        <v>2021</v>
      </c>
      <c r="D11" s="14">
        <f aca="true" t="shared" si="1" ref="D11:P11">SUM(D12:D22)</f>
        <v>163</v>
      </c>
      <c r="E11" s="14">
        <f t="shared" si="1"/>
        <v>2184</v>
      </c>
      <c r="F11" s="14">
        <f t="shared" si="1"/>
        <v>1073</v>
      </c>
      <c r="G11" s="14">
        <f t="shared" si="1"/>
        <v>23420</v>
      </c>
      <c r="H11" s="77">
        <f aca="true" t="shared" si="2" ref="H11:H70">F11/C11*100</f>
        <v>53.09252845126176</v>
      </c>
      <c r="I11" s="77">
        <f aca="true" t="shared" si="3" ref="I11:I70">F11/E11*100</f>
        <v>49.13003663003663</v>
      </c>
      <c r="J11" s="21">
        <f>SUM(J12:J22)</f>
        <v>572117.04</v>
      </c>
      <c r="K11" s="14">
        <f t="shared" si="1"/>
        <v>496685.02999999997</v>
      </c>
      <c r="L11" s="14">
        <f t="shared" si="1"/>
        <v>380386.456</v>
      </c>
      <c r="M11" s="39">
        <f aca="true" t="shared" si="4" ref="M11:M70">L11/J11*100</f>
        <v>66.4875243009717</v>
      </c>
      <c r="N11" s="39">
        <f aca="true" t="shared" si="5" ref="N11:N67">L11/K11*100</f>
        <v>76.58504545627235</v>
      </c>
      <c r="O11" s="14">
        <f t="shared" si="1"/>
        <v>6492.789999999999</v>
      </c>
      <c r="P11" s="14">
        <f t="shared" si="1"/>
        <v>386879.246</v>
      </c>
    </row>
    <row r="12" spans="1:16" ht="15">
      <c r="A12" s="2">
        <v>1</v>
      </c>
      <c r="B12" s="209" t="s">
        <v>48</v>
      </c>
      <c r="C12" s="94">
        <v>207</v>
      </c>
      <c r="D12" s="27">
        <f>E12-C12</f>
        <v>0</v>
      </c>
      <c r="E12" s="27">
        <v>207</v>
      </c>
      <c r="F12" s="27">
        <v>136</v>
      </c>
      <c r="G12" s="27"/>
      <c r="H12" s="35">
        <f t="shared" si="2"/>
        <v>65.70048309178745</v>
      </c>
      <c r="I12" s="35">
        <f t="shared" si="3"/>
        <v>65.70048309178745</v>
      </c>
      <c r="J12" s="27">
        <v>65673</v>
      </c>
      <c r="K12" s="27">
        <v>40768</v>
      </c>
      <c r="L12" s="27">
        <v>40768</v>
      </c>
      <c r="M12" s="35">
        <f t="shared" si="4"/>
        <v>62.07726158390815</v>
      </c>
      <c r="N12" s="35">
        <f t="shared" si="5"/>
        <v>100</v>
      </c>
      <c r="O12" s="27"/>
      <c r="P12" s="27">
        <f>L12+O12</f>
        <v>40768</v>
      </c>
    </row>
    <row r="13" spans="1:16" ht="15">
      <c r="A13" s="2">
        <v>2</v>
      </c>
      <c r="B13" s="209" t="s">
        <v>49</v>
      </c>
      <c r="C13" s="94">
        <v>68</v>
      </c>
      <c r="D13" s="27">
        <f aca="true" t="shared" si="6" ref="D13:D71">E13-C13</f>
        <v>0</v>
      </c>
      <c r="E13" s="27">
        <v>68</v>
      </c>
      <c r="F13" s="27">
        <v>61</v>
      </c>
      <c r="G13" s="27"/>
      <c r="H13" s="35">
        <f t="shared" si="2"/>
        <v>89.70588235294117</v>
      </c>
      <c r="I13" s="35">
        <f t="shared" si="3"/>
        <v>89.70588235294117</v>
      </c>
      <c r="J13" s="27">
        <v>40000</v>
      </c>
      <c r="K13" s="27">
        <v>27416.34</v>
      </c>
      <c r="L13" s="27">
        <v>27416</v>
      </c>
      <c r="M13" s="35">
        <f t="shared" si="4"/>
        <v>68.54</v>
      </c>
      <c r="N13" s="35">
        <f t="shared" si="5"/>
        <v>99.99875986364336</v>
      </c>
      <c r="O13" s="27">
        <v>1212.4</v>
      </c>
      <c r="P13" s="27">
        <f aca="true" t="shared" si="7" ref="P13:P71">L13+O13</f>
        <v>28628.4</v>
      </c>
    </row>
    <row r="14" spans="1:16" ht="15">
      <c r="A14" s="2">
        <v>3</v>
      </c>
      <c r="B14" s="209" t="s">
        <v>50</v>
      </c>
      <c r="C14" s="94">
        <v>345</v>
      </c>
      <c r="D14" s="27">
        <f t="shared" si="6"/>
        <v>90</v>
      </c>
      <c r="E14" s="27">
        <v>435</v>
      </c>
      <c r="F14" s="27">
        <v>256</v>
      </c>
      <c r="G14" s="27">
        <v>13673</v>
      </c>
      <c r="H14" s="35">
        <f t="shared" si="2"/>
        <v>74.20289855072464</v>
      </c>
      <c r="I14" s="35">
        <f t="shared" si="3"/>
        <v>58.85057471264368</v>
      </c>
      <c r="J14" s="27">
        <v>105000</v>
      </c>
      <c r="K14" s="27">
        <v>61963.5</v>
      </c>
      <c r="L14" s="27">
        <v>61963</v>
      </c>
      <c r="M14" s="35">
        <f t="shared" si="4"/>
        <v>59.01238095238095</v>
      </c>
      <c r="N14" s="35">
        <f t="shared" si="5"/>
        <v>99.99919307334156</v>
      </c>
      <c r="O14" s="27">
        <v>3226</v>
      </c>
      <c r="P14" s="27">
        <f t="shared" si="7"/>
        <v>65189</v>
      </c>
    </row>
    <row r="15" spans="1:16" ht="15">
      <c r="A15" s="2">
        <v>4</v>
      </c>
      <c r="B15" s="209" t="s">
        <v>51</v>
      </c>
      <c r="C15" s="94">
        <v>222</v>
      </c>
      <c r="D15" s="27">
        <f t="shared" si="6"/>
        <v>0</v>
      </c>
      <c r="E15" s="27">
        <v>222</v>
      </c>
      <c r="F15" s="27">
        <v>54</v>
      </c>
      <c r="G15" s="27"/>
      <c r="H15" s="35">
        <f t="shared" si="2"/>
        <v>24.324324324324326</v>
      </c>
      <c r="I15" s="35">
        <f t="shared" si="3"/>
        <v>24.324324324324326</v>
      </c>
      <c r="J15" s="27">
        <v>60000</v>
      </c>
      <c r="K15" s="27">
        <v>24287</v>
      </c>
      <c r="L15" s="27">
        <v>24287</v>
      </c>
      <c r="M15" s="35">
        <f t="shared" si="4"/>
        <v>40.47833333333333</v>
      </c>
      <c r="N15" s="35">
        <f t="shared" si="5"/>
        <v>100</v>
      </c>
      <c r="O15" s="27"/>
      <c r="P15" s="27">
        <f t="shared" si="7"/>
        <v>24287</v>
      </c>
    </row>
    <row r="16" spans="1:16" ht="15">
      <c r="A16" s="2">
        <v>5</v>
      </c>
      <c r="B16" s="209" t="s">
        <v>52</v>
      </c>
      <c r="C16" s="94">
        <v>406</v>
      </c>
      <c r="D16" s="27">
        <f t="shared" si="6"/>
        <v>0</v>
      </c>
      <c r="E16" s="27">
        <v>406</v>
      </c>
      <c r="F16" s="27">
        <v>171</v>
      </c>
      <c r="G16" s="27"/>
      <c r="H16" s="35">
        <f t="shared" si="2"/>
        <v>42.11822660098522</v>
      </c>
      <c r="I16" s="35">
        <f t="shared" si="3"/>
        <v>42.11822660098522</v>
      </c>
      <c r="J16" s="27">
        <v>70000</v>
      </c>
      <c r="K16" s="27">
        <v>132245</v>
      </c>
      <c r="L16" s="27">
        <v>61078.706</v>
      </c>
      <c r="M16" s="35">
        <f t="shared" si="4"/>
        <v>87.25529428571429</v>
      </c>
      <c r="N16" s="35">
        <f t="shared" si="5"/>
        <v>46.18602291201936</v>
      </c>
      <c r="O16" s="27"/>
      <c r="P16" s="27">
        <f t="shared" si="7"/>
        <v>61078.706</v>
      </c>
    </row>
    <row r="17" spans="1:16" ht="15">
      <c r="A17" s="2">
        <v>6</v>
      </c>
      <c r="B17" s="209" t="s">
        <v>53</v>
      </c>
      <c r="C17" s="94">
        <v>232</v>
      </c>
      <c r="D17" s="27">
        <f t="shared" si="6"/>
        <v>0</v>
      </c>
      <c r="E17" s="27">
        <v>232</v>
      </c>
      <c r="F17" s="27">
        <v>65</v>
      </c>
      <c r="G17" s="27"/>
      <c r="H17" s="35">
        <f t="shared" si="2"/>
        <v>28.01724137931034</v>
      </c>
      <c r="I17" s="35">
        <f t="shared" si="3"/>
        <v>28.01724137931034</v>
      </c>
      <c r="J17" s="27">
        <v>50000</v>
      </c>
      <c r="K17" s="27">
        <v>26607.19</v>
      </c>
      <c r="L17" s="27">
        <v>26607.19</v>
      </c>
      <c r="M17" s="35">
        <f t="shared" si="4"/>
        <v>53.21437999999999</v>
      </c>
      <c r="N17" s="35">
        <f t="shared" si="5"/>
        <v>100</v>
      </c>
      <c r="O17" s="27">
        <v>91.19</v>
      </c>
      <c r="P17" s="27">
        <f t="shared" si="7"/>
        <v>26698.379999999997</v>
      </c>
    </row>
    <row r="18" spans="1:16" ht="15">
      <c r="A18" s="2">
        <v>7</v>
      </c>
      <c r="B18" s="209" t="s">
        <v>54</v>
      </c>
      <c r="C18" s="94">
        <v>136</v>
      </c>
      <c r="D18" s="27">
        <f t="shared" si="6"/>
        <v>0</v>
      </c>
      <c r="E18" s="27">
        <v>136</v>
      </c>
      <c r="F18" s="27">
        <v>49</v>
      </c>
      <c r="G18" s="27"/>
      <c r="H18" s="35">
        <f t="shared" si="2"/>
        <v>36.029411764705884</v>
      </c>
      <c r="I18" s="35">
        <f t="shared" si="3"/>
        <v>36.029411764705884</v>
      </c>
      <c r="J18" s="27">
        <v>50000</v>
      </c>
      <c r="K18" s="27">
        <v>50000</v>
      </c>
      <c r="L18" s="27">
        <v>29736</v>
      </c>
      <c r="M18" s="35">
        <f t="shared" si="4"/>
        <v>59.472</v>
      </c>
      <c r="N18" s="35">
        <f t="shared" si="5"/>
        <v>59.472</v>
      </c>
      <c r="O18" s="27">
        <v>1.2</v>
      </c>
      <c r="P18" s="27">
        <f t="shared" si="7"/>
        <v>29737.2</v>
      </c>
    </row>
    <row r="19" spans="1:16" ht="15">
      <c r="A19" s="2">
        <v>8</v>
      </c>
      <c r="B19" s="209" t="s">
        <v>55</v>
      </c>
      <c r="C19" s="94">
        <v>102</v>
      </c>
      <c r="D19" s="27">
        <f t="shared" si="6"/>
        <v>0</v>
      </c>
      <c r="E19" s="27">
        <v>102</v>
      </c>
      <c r="F19" s="27">
        <v>76</v>
      </c>
      <c r="G19" s="27"/>
      <c r="H19" s="35">
        <f t="shared" si="2"/>
        <v>74.50980392156863</v>
      </c>
      <c r="I19" s="35">
        <f t="shared" si="3"/>
        <v>74.50980392156863</v>
      </c>
      <c r="J19" s="27">
        <v>31192</v>
      </c>
      <c r="K19" s="27">
        <v>31292</v>
      </c>
      <c r="L19" s="27">
        <v>28446</v>
      </c>
      <c r="M19" s="35">
        <f t="shared" si="4"/>
        <v>91.19646063093101</v>
      </c>
      <c r="N19" s="35">
        <f t="shared" si="5"/>
        <v>90.9050236482168</v>
      </c>
      <c r="O19" s="27"/>
      <c r="P19" s="27">
        <f t="shared" si="7"/>
        <v>28446</v>
      </c>
    </row>
    <row r="20" spans="1:16" ht="15">
      <c r="A20" s="2">
        <v>9</v>
      </c>
      <c r="B20" s="209" t="s">
        <v>56</v>
      </c>
      <c r="C20" s="94">
        <v>108</v>
      </c>
      <c r="D20" s="27">
        <f t="shared" si="6"/>
        <v>0</v>
      </c>
      <c r="E20" s="27">
        <v>108</v>
      </c>
      <c r="F20" s="27">
        <v>92</v>
      </c>
      <c r="G20" s="27">
        <v>6000</v>
      </c>
      <c r="H20" s="35">
        <f t="shared" si="2"/>
        <v>85.18518518518519</v>
      </c>
      <c r="I20" s="35">
        <f t="shared" si="3"/>
        <v>85.18518518518519</v>
      </c>
      <c r="J20" s="27">
        <v>46519</v>
      </c>
      <c r="K20" s="27">
        <v>46519</v>
      </c>
      <c r="L20" s="27">
        <v>43930</v>
      </c>
      <c r="M20" s="35">
        <f t="shared" si="4"/>
        <v>94.43453212665793</v>
      </c>
      <c r="N20" s="35">
        <f t="shared" si="5"/>
        <v>94.43453212665793</v>
      </c>
      <c r="O20" s="27"/>
      <c r="P20" s="27">
        <f t="shared" si="7"/>
        <v>43930</v>
      </c>
    </row>
    <row r="21" spans="1:16" ht="15">
      <c r="A21" s="2">
        <v>10</v>
      </c>
      <c r="B21" s="209" t="s">
        <v>57</v>
      </c>
      <c r="C21" s="94">
        <v>32</v>
      </c>
      <c r="D21" s="27">
        <f t="shared" si="6"/>
        <v>-4</v>
      </c>
      <c r="E21" s="27">
        <v>28</v>
      </c>
      <c r="F21" s="27">
        <v>15</v>
      </c>
      <c r="G21" s="27"/>
      <c r="H21" s="35">
        <f t="shared" si="2"/>
        <v>46.875</v>
      </c>
      <c r="I21" s="35">
        <f t="shared" si="3"/>
        <v>53.57142857142857</v>
      </c>
      <c r="J21" s="27">
        <v>40000</v>
      </c>
      <c r="K21" s="27">
        <v>41854</v>
      </c>
      <c r="L21" s="27">
        <v>22421.56</v>
      </c>
      <c r="M21" s="35">
        <f t="shared" si="4"/>
        <v>56.0539</v>
      </c>
      <c r="N21" s="35">
        <f t="shared" si="5"/>
        <v>53.57088928178908</v>
      </c>
      <c r="O21" s="27"/>
      <c r="P21" s="27">
        <f t="shared" si="7"/>
        <v>22421.56</v>
      </c>
    </row>
    <row r="22" spans="1:16" ht="15">
      <c r="A22" s="2">
        <v>11</v>
      </c>
      <c r="B22" s="209" t="s">
        <v>58</v>
      </c>
      <c r="C22" s="96">
        <v>163</v>
      </c>
      <c r="D22" s="27">
        <f t="shared" si="6"/>
        <v>77</v>
      </c>
      <c r="E22" s="27">
        <v>240</v>
      </c>
      <c r="F22" s="27">
        <v>98</v>
      </c>
      <c r="G22" s="27">
        <v>3747</v>
      </c>
      <c r="H22" s="35">
        <f t="shared" si="2"/>
        <v>60.122699386503065</v>
      </c>
      <c r="I22" s="35">
        <f t="shared" si="3"/>
        <v>40.833333333333336</v>
      </c>
      <c r="J22" s="27">
        <v>13733.04</v>
      </c>
      <c r="K22" s="27">
        <v>13733</v>
      </c>
      <c r="L22" s="27">
        <v>13733</v>
      </c>
      <c r="M22" s="35">
        <f t="shared" si="4"/>
        <v>99.9997087316428</v>
      </c>
      <c r="N22" s="35">
        <f t="shared" si="5"/>
        <v>100</v>
      </c>
      <c r="O22" s="27">
        <v>1962</v>
      </c>
      <c r="P22" s="27">
        <f t="shared" si="7"/>
        <v>15695</v>
      </c>
    </row>
    <row r="23" spans="1:16" ht="15.75">
      <c r="A23" s="205" t="s">
        <v>11</v>
      </c>
      <c r="B23" s="208" t="s">
        <v>59</v>
      </c>
      <c r="C23" s="107">
        <f>SUM(C24:C27)</f>
        <v>1155</v>
      </c>
      <c r="D23" s="14">
        <f aca="true" t="shared" si="8" ref="D23:P23">SUM(D24:D27)</f>
        <v>141</v>
      </c>
      <c r="E23" s="14">
        <f t="shared" si="8"/>
        <v>1296</v>
      </c>
      <c r="F23" s="14">
        <f t="shared" si="8"/>
        <v>430</v>
      </c>
      <c r="G23" s="14">
        <f t="shared" si="8"/>
        <v>10293</v>
      </c>
      <c r="H23" s="77">
        <f t="shared" si="2"/>
        <v>37.22943722943723</v>
      </c>
      <c r="I23" s="77">
        <f t="shared" si="3"/>
        <v>33.17901234567901</v>
      </c>
      <c r="J23" s="22">
        <f>SUM(J24:J27)</f>
        <v>256738</v>
      </c>
      <c r="K23" s="14">
        <f t="shared" si="8"/>
        <v>125262.7</v>
      </c>
      <c r="L23" s="14">
        <f t="shared" si="8"/>
        <v>123412.3</v>
      </c>
      <c r="M23" s="35">
        <f t="shared" si="4"/>
        <v>48.06935475075758</v>
      </c>
      <c r="N23" s="35">
        <f t="shared" si="5"/>
        <v>98.52278451606105</v>
      </c>
      <c r="O23" s="14">
        <f t="shared" si="8"/>
        <v>0</v>
      </c>
      <c r="P23" s="14">
        <f t="shared" si="8"/>
        <v>123412.3</v>
      </c>
    </row>
    <row r="24" spans="1:16" ht="15">
      <c r="A24" s="2">
        <v>12</v>
      </c>
      <c r="B24" s="209" t="s">
        <v>60</v>
      </c>
      <c r="C24" s="94">
        <v>318</v>
      </c>
      <c r="D24" s="27">
        <f t="shared" si="6"/>
        <v>0</v>
      </c>
      <c r="E24" s="27">
        <v>318</v>
      </c>
      <c r="F24" s="27">
        <v>53</v>
      </c>
      <c r="G24" s="27"/>
      <c r="H24" s="35">
        <f t="shared" si="2"/>
        <v>16.666666666666664</v>
      </c>
      <c r="I24" s="35">
        <f t="shared" si="3"/>
        <v>16.666666666666664</v>
      </c>
      <c r="J24" s="27">
        <v>50000</v>
      </c>
      <c r="K24" s="27">
        <v>23265</v>
      </c>
      <c r="L24" s="27">
        <v>23565</v>
      </c>
      <c r="M24" s="35">
        <f t="shared" si="4"/>
        <v>47.13</v>
      </c>
      <c r="N24" s="35">
        <f t="shared" si="5"/>
        <v>101.28949065119276</v>
      </c>
      <c r="O24" s="27"/>
      <c r="P24" s="27">
        <f t="shared" si="7"/>
        <v>23565</v>
      </c>
    </row>
    <row r="25" spans="1:16" ht="15">
      <c r="A25" s="2">
        <v>13</v>
      </c>
      <c r="B25" s="209" t="s">
        <v>61</v>
      </c>
      <c r="C25" s="94">
        <v>362</v>
      </c>
      <c r="D25" s="27">
        <f t="shared" si="6"/>
        <v>141</v>
      </c>
      <c r="E25" s="27">
        <v>503</v>
      </c>
      <c r="F25" s="27">
        <v>171</v>
      </c>
      <c r="G25" s="27"/>
      <c r="H25" s="35">
        <f t="shared" si="2"/>
        <v>47.23756906077348</v>
      </c>
      <c r="I25" s="35">
        <f t="shared" si="3"/>
        <v>33.99602385685885</v>
      </c>
      <c r="J25" s="27">
        <v>67938</v>
      </c>
      <c r="K25" s="27">
        <v>37247.4</v>
      </c>
      <c r="L25" s="27">
        <v>37247</v>
      </c>
      <c r="M25" s="35">
        <f t="shared" si="4"/>
        <v>54.824987488592534</v>
      </c>
      <c r="N25" s="35">
        <f t="shared" si="5"/>
        <v>99.99892609953983</v>
      </c>
      <c r="O25" s="27"/>
      <c r="P25" s="27">
        <f t="shared" si="7"/>
        <v>37247</v>
      </c>
    </row>
    <row r="26" spans="1:16" ht="15">
      <c r="A26" s="2">
        <v>14</v>
      </c>
      <c r="B26" s="209" t="s">
        <v>62</v>
      </c>
      <c r="C26" s="94">
        <v>284</v>
      </c>
      <c r="D26" s="27">
        <f t="shared" si="6"/>
        <v>0</v>
      </c>
      <c r="E26" s="27">
        <v>284</v>
      </c>
      <c r="F26" s="27">
        <v>43</v>
      </c>
      <c r="G26" s="27"/>
      <c r="H26" s="35">
        <f t="shared" si="2"/>
        <v>15.140845070422534</v>
      </c>
      <c r="I26" s="35">
        <v>0</v>
      </c>
      <c r="J26" s="27">
        <v>58800</v>
      </c>
      <c r="K26" s="27">
        <v>19600</v>
      </c>
      <c r="L26" s="27">
        <v>17450</v>
      </c>
      <c r="M26" s="35">
        <f t="shared" si="4"/>
        <v>29.676870748299322</v>
      </c>
      <c r="N26" s="35">
        <f t="shared" si="5"/>
        <v>89.03061224489795</v>
      </c>
      <c r="O26" s="27"/>
      <c r="P26" s="27">
        <f t="shared" si="7"/>
        <v>17450</v>
      </c>
    </row>
    <row r="27" spans="1:16" ht="15">
      <c r="A27" s="2">
        <v>15</v>
      </c>
      <c r="B27" s="209" t="s">
        <v>63</v>
      </c>
      <c r="C27" s="96">
        <v>191</v>
      </c>
      <c r="D27" s="27">
        <f t="shared" si="6"/>
        <v>0</v>
      </c>
      <c r="E27" s="27">
        <v>191</v>
      </c>
      <c r="F27" s="27">
        <v>163</v>
      </c>
      <c r="G27" s="27">
        <v>10293</v>
      </c>
      <c r="H27" s="35">
        <f t="shared" si="2"/>
        <v>85.34031413612566</v>
      </c>
      <c r="I27" s="35">
        <f t="shared" si="3"/>
        <v>85.34031413612566</v>
      </c>
      <c r="J27" s="27">
        <v>80000</v>
      </c>
      <c r="K27" s="27">
        <v>45150.3</v>
      </c>
      <c r="L27" s="27">
        <v>45150.3</v>
      </c>
      <c r="M27" s="35">
        <f t="shared" si="4"/>
        <v>56.437875000000005</v>
      </c>
      <c r="N27" s="35">
        <f t="shared" si="5"/>
        <v>100</v>
      </c>
      <c r="O27" s="27"/>
      <c r="P27" s="27">
        <f t="shared" si="7"/>
        <v>45150.3</v>
      </c>
    </row>
    <row r="28" spans="1:16" ht="15.75">
      <c r="A28" s="205" t="s">
        <v>10</v>
      </c>
      <c r="B28" s="208" t="s">
        <v>64</v>
      </c>
      <c r="C28" s="14">
        <f>SUM(C29:C32)</f>
        <v>53</v>
      </c>
      <c r="D28" s="46">
        <f aca="true" t="shared" si="9" ref="D28:P28">SUM(D29:D32)</f>
        <v>5</v>
      </c>
      <c r="E28" s="46">
        <f t="shared" si="9"/>
        <v>58</v>
      </c>
      <c r="F28" s="46">
        <f t="shared" si="9"/>
        <v>35</v>
      </c>
      <c r="G28" s="46"/>
      <c r="H28" s="77">
        <f t="shared" si="2"/>
        <v>66.0377358490566</v>
      </c>
      <c r="I28" s="77">
        <f t="shared" si="3"/>
        <v>60.3448275862069</v>
      </c>
      <c r="J28" s="27">
        <f>SUM(J29:J32)</f>
        <v>32232</v>
      </c>
      <c r="K28" s="46">
        <f t="shared" si="9"/>
        <v>29194.666</v>
      </c>
      <c r="L28" s="46">
        <f t="shared" si="9"/>
        <v>29194.266</v>
      </c>
      <c r="M28" s="35">
        <f t="shared" si="4"/>
        <v>90.57540953090097</v>
      </c>
      <c r="N28" s="35">
        <f t="shared" si="5"/>
        <v>99.99862988670601</v>
      </c>
      <c r="O28" s="46">
        <f t="shared" si="9"/>
        <v>2907.8</v>
      </c>
      <c r="P28" s="46">
        <f t="shared" si="9"/>
        <v>32102.066</v>
      </c>
    </row>
    <row r="29" spans="1:16" ht="15">
      <c r="A29" s="2">
        <v>16</v>
      </c>
      <c r="B29" s="209" t="s">
        <v>65</v>
      </c>
      <c r="C29" s="94">
        <v>12</v>
      </c>
      <c r="D29" s="27">
        <f t="shared" si="6"/>
        <v>0</v>
      </c>
      <c r="E29" s="27">
        <v>12</v>
      </c>
      <c r="F29" s="27">
        <v>0</v>
      </c>
      <c r="G29" s="27"/>
      <c r="H29" s="35">
        <f t="shared" si="2"/>
        <v>0</v>
      </c>
      <c r="I29" s="35">
        <f t="shared" si="3"/>
        <v>0</v>
      </c>
      <c r="J29" s="27">
        <v>2032</v>
      </c>
      <c r="K29" s="27">
        <v>0</v>
      </c>
      <c r="L29" s="27">
        <v>0</v>
      </c>
      <c r="M29" s="35">
        <f t="shared" si="4"/>
        <v>0</v>
      </c>
      <c r="N29" s="35" t="e">
        <f t="shared" si="5"/>
        <v>#DIV/0!</v>
      </c>
      <c r="O29" s="27"/>
      <c r="P29" s="27">
        <f t="shared" si="7"/>
        <v>0</v>
      </c>
    </row>
    <row r="30" spans="1:16" ht="15">
      <c r="A30" s="2">
        <v>17</v>
      </c>
      <c r="B30" s="209" t="s">
        <v>66</v>
      </c>
      <c r="C30" s="94">
        <v>22</v>
      </c>
      <c r="D30" s="27">
        <f t="shared" si="6"/>
        <v>0</v>
      </c>
      <c r="E30" s="27">
        <v>22</v>
      </c>
      <c r="F30" s="27">
        <v>12</v>
      </c>
      <c r="G30" s="27"/>
      <c r="H30" s="35">
        <f t="shared" si="2"/>
        <v>54.54545454545454</v>
      </c>
      <c r="I30" s="35">
        <f t="shared" si="3"/>
        <v>54.54545454545454</v>
      </c>
      <c r="J30" s="27">
        <v>10500</v>
      </c>
      <c r="K30" s="27">
        <v>12274</v>
      </c>
      <c r="L30" s="27">
        <v>12274</v>
      </c>
      <c r="M30" s="35">
        <f t="shared" si="4"/>
        <v>116.8952380952381</v>
      </c>
      <c r="N30" s="35">
        <f t="shared" si="5"/>
        <v>100</v>
      </c>
      <c r="O30" s="27"/>
      <c r="P30" s="27">
        <f t="shared" si="7"/>
        <v>12274</v>
      </c>
    </row>
    <row r="31" spans="1:16" ht="15">
      <c r="A31" s="2">
        <v>18</v>
      </c>
      <c r="B31" s="209" t="s">
        <v>67</v>
      </c>
      <c r="C31" s="94">
        <v>14</v>
      </c>
      <c r="D31" s="27">
        <f t="shared" si="6"/>
        <v>5</v>
      </c>
      <c r="E31" s="27">
        <v>19</v>
      </c>
      <c r="F31" s="27">
        <v>19</v>
      </c>
      <c r="G31" s="27"/>
      <c r="H31" s="35">
        <f t="shared" si="2"/>
        <v>135.71428571428572</v>
      </c>
      <c r="I31" s="35">
        <f t="shared" si="3"/>
        <v>100</v>
      </c>
      <c r="J31" s="27">
        <v>7700</v>
      </c>
      <c r="K31" s="27">
        <v>9218.4</v>
      </c>
      <c r="L31" s="27">
        <v>9218</v>
      </c>
      <c r="M31" s="35">
        <f t="shared" si="4"/>
        <v>119.71428571428571</v>
      </c>
      <c r="N31" s="35">
        <f t="shared" si="5"/>
        <v>99.99566085220863</v>
      </c>
      <c r="O31" s="27">
        <v>2848.8</v>
      </c>
      <c r="P31" s="27">
        <f t="shared" si="7"/>
        <v>12066.8</v>
      </c>
    </row>
    <row r="32" spans="1:16" ht="15">
      <c r="A32" s="2">
        <v>19</v>
      </c>
      <c r="B32" s="209" t="s">
        <v>68</v>
      </c>
      <c r="C32" s="96">
        <v>5</v>
      </c>
      <c r="D32" s="27">
        <f t="shared" si="6"/>
        <v>0</v>
      </c>
      <c r="E32" s="27">
        <v>5</v>
      </c>
      <c r="F32" s="27">
        <v>4</v>
      </c>
      <c r="G32" s="27"/>
      <c r="H32" s="35">
        <f t="shared" si="2"/>
        <v>80</v>
      </c>
      <c r="I32" s="35">
        <f t="shared" si="3"/>
        <v>80</v>
      </c>
      <c r="J32" s="27">
        <v>12000</v>
      </c>
      <c r="K32" s="27">
        <v>7702.266</v>
      </c>
      <c r="L32" s="27">
        <v>7702.266</v>
      </c>
      <c r="M32" s="35">
        <f t="shared" si="4"/>
        <v>64.18555</v>
      </c>
      <c r="N32" s="35">
        <f t="shared" si="5"/>
        <v>100</v>
      </c>
      <c r="O32" s="27">
        <v>59</v>
      </c>
      <c r="P32" s="27">
        <f t="shared" si="7"/>
        <v>7761.266</v>
      </c>
    </row>
    <row r="33" spans="1:16" ht="15.75">
      <c r="A33" s="205" t="s">
        <v>9</v>
      </c>
      <c r="B33" s="208" t="s">
        <v>69</v>
      </c>
      <c r="C33" s="14">
        <f>SUM(C34:C39)</f>
        <v>469</v>
      </c>
      <c r="D33" s="14">
        <f aca="true" t="shared" si="10" ref="D33:L33">SUM(D34:D39)</f>
        <v>18</v>
      </c>
      <c r="E33" s="14">
        <f t="shared" si="10"/>
        <v>487</v>
      </c>
      <c r="F33" s="14">
        <f t="shared" si="10"/>
        <v>107</v>
      </c>
      <c r="G33" s="14">
        <f t="shared" si="10"/>
        <v>2091</v>
      </c>
      <c r="H33" s="77">
        <f t="shared" si="2"/>
        <v>22.81449893390192</v>
      </c>
      <c r="I33" s="77">
        <f t="shared" si="3"/>
        <v>21.971252566735114</v>
      </c>
      <c r="J33" s="21">
        <f>SUM(J34:J39)</f>
        <v>200318</v>
      </c>
      <c r="K33" s="14">
        <f t="shared" si="10"/>
        <v>89002.20000000001</v>
      </c>
      <c r="L33" s="14">
        <f t="shared" si="10"/>
        <v>89002.6</v>
      </c>
      <c r="M33" s="35">
        <f t="shared" si="4"/>
        <v>44.43065525813956</v>
      </c>
      <c r="N33" s="35">
        <f t="shared" si="5"/>
        <v>100.0004494270928</v>
      </c>
      <c r="O33" s="14"/>
      <c r="P33" s="27">
        <f t="shared" si="7"/>
        <v>89002.6</v>
      </c>
    </row>
    <row r="34" spans="1:16" ht="15">
      <c r="A34" s="2">
        <v>20</v>
      </c>
      <c r="B34" s="209" t="s">
        <v>70</v>
      </c>
      <c r="C34" s="94">
        <v>150</v>
      </c>
      <c r="D34" s="27">
        <f t="shared" si="6"/>
        <v>0</v>
      </c>
      <c r="E34" s="27">
        <v>150</v>
      </c>
      <c r="F34" s="27">
        <v>0</v>
      </c>
      <c r="G34" s="27"/>
      <c r="H34" s="35">
        <f t="shared" si="2"/>
        <v>0</v>
      </c>
      <c r="I34" s="35">
        <f t="shared" si="3"/>
        <v>0</v>
      </c>
      <c r="J34" s="27">
        <v>60000</v>
      </c>
      <c r="K34" s="27">
        <v>0</v>
      </c>
      <c r="L34" s="27"/>
      <c r="M34" s="35">
        <f t="shared" si="4"/>
        <v>0</v>
      </c>
      <c r="N34" s="35" t="e">
        <f t="shared" si="5"/>
        <v>#DIV/0!</v>
      </c>
      <c r="O34" s="27"/>
      <c r="P34" s="27">
        <f t="shared" si="7"/>
        <v>0</v>
      </c>
    </row>
    <row r="35" spans="1:16" ht="15">
      <c r="A35" s="2">
        <v>21</v>
      </c>
      <c r="B35" s="209" t="s">
        <v>71</v>
      </c>
      <c r="C35" s="94">
        <v>185</v>
      </c>
      <c r="D35" s="27">
        <f t="shared" si="6"/>
        <v>0</v>
      </c>
      <c r="E35" s="27">
        <v>185</v>
      </c>
      <c r="F35" s="27">
        <v>34</v>
      </c>
      <c r="G35" s="27"/>
      <c r="H35" s="35">
        <f t="shared" si="2"/>
        <v>18.37837837837838</v>
      </c>
      <c r="I35" s="35">
        <f t="shared" si="3"/>
        <v>18.37837837837838</v>
      </c>
      <c r="J35" s="27">
        <v>64718</v>
      </c>
      <c r="K35" s="27">
        <v>22440</v>
      </c>
      <c r="L35" s="27">
        <v>22440</v>
      </c>
      <c r="M35" s="35">
        <f t="shared" si="4"/>
        <v>34.67350659785531</v>
      </c>
      <c r="N35" s="35">
        <f t="shared" si="5"/>
        <v>100</v>
      </c>
      <c r="O35" s="27"/>
      <c r="P35" s="27">
        <f t="shared" si="7"/>
        <v>22440</v>
      </c>
    </row>
    <row r="36" spans="1:16" ht="15">
      <c r="A36" s="2">
        <v>22</v>
      </c>
      <c r="B36" s="209" t="s">
        <v>72</v>
      </c>
      <c r="C36" s="94">
        <v>5</v>
      </c>
      <c r="D36" s="27">
        <f t="shared" si="6"/>
        <v>-2</v>
      </c>
      <c r="E36" s="27">
        <v>3</v>
      </c>
      <c r="F36" s="27">
        <v>3</v>
      </c>
      <c r="G36" s="27"/>
      <c r="H36" s="35">
        <f t="shared" si="2"/>
        <v>60</v>
      </c>
      <c r="I36" s="35">
        <f t="shared" si="3"/>
        <v>100</v>
      </c>
      <c r="J36" s="27">
        <v>5500</v>
      </c>
      <c r="K36" s="27">
        <v>3435.6</v>
      </c>
      <c r="L36" s="27">
        <v>3435.6</v>
      </c>
      <c r="M36" s="35">
        <f t="shared" si="4"/>
        <v>62.46545454545455</v>
      </c>
      <c r="N36" s="35">
        <f t="shared" si="5"/>
        <v>100</v>
      </c>
      <c r="O36" s="27"/>
      <c r="P36" s="27">
        <f t="shared" si="7"/>
        <v>3435.6</v>
      </c>
    </row>
    <row r="37" spans="1:16" ht="15">
      <c r="A37" s="2">
        <v>23</v>
      </c>
      <c r="B37" s="209" t="s">
        <v>73</v>
      </c>
      <c r="C37" s="94">
        <v>18</v>
      </c>
      <c r="D37" s="27">
        <f t="shared" si="6"/>
        <v>0</v>
      </c>
      <c r="E37" s="27">
        <v>18</v>
      </c>
      <c r="F37" s="27">
        <v>16</v>
      </c>
      <c r="G37" s="27"/>
      <c r="H37" s="35">
        <f t="shared" si="2"/>
        <v>88.88888888888889</v>
      </c>
      <c r="I37" s="35">
        <f t="shared" si="3"/>
        <v>88.88888888888889</v>
      </c>
      <c r="J37" s="27">
        <v>20000</v>
      </c>
      <c r="K37" s="27">
        <v>20621</v>
      </c>
      <c r="L37" s="27">
        <v>20621</v>
      </c>
      <c r="M37" s="35">
        <f t="shared" si="4"/>
        <v>103.105</v>
      </c>
      <c r="N37" s="35">
        <f t="shared" si="5"/>
        <v>100</v>
      </c>
      <c r="O37" s="27"/>
      <c r="P37" s="27">
        <f t="shared" si="7"/>
        <v>20621</v>
      </c>
    </row>
    <row r="38" spans="1:16" ht="15">
      <c r="A38" s="2">
        <v>24</v>
      </c>
      <c r="B38" s="209" t="s">
        <v>74</v>
      </c>
      <c r="C38" s="94">
        <v>89</v>
      </c>
      <c r="D38" s="27">
        <f t="shared" si="6"/>
        <v>20</v>
      </c>
      <c r="E38" s="27">
        <v>109</v>
      </c>
      <c r="F38" s="27">
        <v>32</v>
      </c>
      <c r="G38" s="27"/>
      <c r="H38" s="35">
        <f t="shared" si="2"/>
        <v>35.95505617977528</v>
      </c>
      <c r="I38" s="35">
        <f t="shared" si="3"/>
        <v>29.357798165137616</v>
      </c>
      <c r="J38" s="27">
        <v>40000</v>
      </c>
      <c r="K38" s="27">
        <v>31823</v>
      </c>
      <c r="L38" s="27">
        <v>31823</v>
      </c>
      <c r="M38" s="35">
        <f t="shared" si="4"/>
        <v>79.5575</v>
      </c>
      <c r="N38" s="35">
        <f t="shared" si="5"/>
        <v>100</v>
      </c>
      <c r="O38" s="27"/>
      <c r="P38" s="27">
        <f t="shared" si="7"/>
        <v>31823</v>
      </c>
    </row>
    <row r="39" spans="1:16" ht="15">
      <c r="A39" s="2">
        <v>25</v>
      </c>
      <c r="B39" s="209" t="s">
        <v>75</v>
      </c>
      <c r="C39" s="108">
        <v>22</v>
      </c>
      <c r="D39" s="27">
        <f t="shared" si="6"/>
        <v>0</v>
      </c>
      <c r="E39" s="27">
        <v>22</v>
      </c>
      <c r="F39" s="27">
        <v>22</v>
      </c>
      <c r="G39" s="27">
        <v>2091</v>
      </c>
      <c r="H39" s="35">
        <f t="shared" si="2"/>
        <v>100</v>
      </c>
      <c r="I39" s="35">
        <f t="shared" si="3"/>
        <v>100</v>
      </c>
      <c r="J39" s="27">
        <v>10100</v>
      </c>
      <c r="K39" s="27">
        <v>10682.6</v>
      </c>
      <c r="L39" s="27">
        <v>10683</v>
      </c>
      <c r="M39" s="35">
        <f t="shared" si="4"/>
        <v>105.77227722772278</v>
      </c>
      <c r="N39" s="35">
        <f t="shared" si="5"/>
        <v>100.00374440679236</v>
      </c>
      <c r="O39" s="27"/>
      <c r="P39" s="27">
        <f t="shared" si="7"/>
        <v>10683</v>
      </c>
    </row>
    <row r="40" spans="1:16" ht="15.75">
      <c r="A40" s="205" t="s">
        <v>8</v>
      </c>
      <c r="B40" s="210" t="s">
        <v>7</v>
      </c>
      <c r="C40" s="16">
        <f>SUM(C41:C48)</f>
        <v>792</v>
      </c>
      <c r="D40" s="15">
        <f aca="true" t="shared" si="11" ref="D40:P40">SUM(D41:D48)</f>
        <v>134</v>
      </c>
      <c r="E40" s="15">
        <f t="shared" si="11"/>
        <v>926</v>
      </c>
      <c r="F40" s="15">
        <f t="shared" si="11"/>
        <v>427</v>
      </c>
      <c r="G40" s="15">
        <f t="shared" si="11"/>
        <v>16238</v>
      </c>
      <c r="H40" s="77">
        <f t="shared" si="2"/>
        <v>53.91414141414141</v>
      </c>
      <c r="I40" s="77">
        <f t="shared" si="3"/>
        <v>46.11231101511879</v>
      </c>
      <c r="J40" s="23">
        <f>SUM(J41:J48)</f>
        <v>262340</v>
      </c>
      <c r="K40" s="15">
        <f t="shared" si="11"/>
        <v>159260.6</v>
      </c>
      <c r="L40" s="15">
        <f t="shared" si="11"/>
        <v>159260.1</v>
      </c>
      <c r="M40" s="35">
        <f t="shared" si="4"/>
        <v>60.707516962720135</v>
      </c>
      <c r="N40" s="35">
        <f t="shared" si="5"/>
        <v>99.99968604915466</v>
      </c>
      <c r="O40" s="15">
        <f t="shared" si="11"/>
        <v>7954</v>
      </c>
      <c r="P40" s="15">
        <f t="shared" si="11"/>
        <v>167214.1</v>
      </c>
    </row>
    <row r="41" spans="1:16" ht="15">
      <c r="A41" s="2">
        <v>26</v>
      </c>
      <c r="B41" s="209" t="s">
        <v>76</v>
      </c>
      <c r="C41" s="99"/>
      <c r="D41" s="27">
        <f t="shared" si="6"/>
        <v>0</v>
      </c>
      <c r="E41" s="27">
        <v>0</v>
      </c>
      <c r="F41" s="27"/>
      <c r="G41" s="27"/>
      <c r="H41" s="35">
        <v>0</v>
      </c>
      <c r="I41" s="35">
        <v>0</v>
      </c>
      <c r="J41" s="27"/>
      <c r="K41" s="27">
        <v>0</v>
      </c>
      <c r="L41" s="27">
        <v>0</v>
      </c>
      <c r="M41" s="35">
        <v>0</v>
      </c>
      <c r="N41" s="35">
        <v>0</v>
      </c>
      <c r="O41" s="27"/>
      <c r="P41" s="27">
        <f t="shared" si="7"/>
        <v>0</v>
      </c>
    </row>
    <row r="42" spans="1:16" ht="15">
      <c r="A42" s="2">
        <v>27</v>
      </c>
      <c r="B42" s="209" t="s">
        <v>77</v>
      </c>
      <c r="C42" s="99">
        <v>185</v>
      </c>
      <c r="D42" s="27">
        <f t="shared" si="6"/>
        <v>116</v>
      </c>
      <c r="E42" s="27">
        <v>301</v>
      </c>
      <c r="F42" s="27">
        <v>128</v>
      </c>
      <c r="G42" s="27"/>
      <c r="H42" s="35">
        <f t="shared" si="2"/>
        <v>69.1891891891892</v>
      </c>
      <c r="I42" s="35">
        <f t="shared" si="3"/>
        <v>42.524916943521596</v>
      </c>
      <c r="J42" s="27">
        <v>85000</v>
      </c>
      <c r="K42" s="27">
        <v>34565</v>
      </c>
      <c r="L42" s="27">
        <v>34565</v>
      </c>
      <c r="M42" s="35">
        <f t="shared" si="4"/>
        <v>40.66470588235294</v>
      </c>
      <c r="N42" s="35">
        <f t="shared" si="5"/>
        <v>100</v>
      </c>
      <c r="O42" s="27"/>
      <c r="P42" s="27">
        <f t="shared" si="7"/>
        <v>34565</v>
      </c>
    </row>
    <row r="43" spans="1:16" ht="15">
      <c r="A43" s="2">
        <v>28</v>
      </c>
      <c r="B43" s="209" t="s">
        <v>78</v>
      </c>
      <c r="C43" s="99">
        <v>256</v>
      </c>
      <c r="D43" s="27">
        <f t="shared" si="6"/>
        <v>0</v>
      </c>
      <c r="E43" s="27">
        <v>256</v>
      </c>
      <c r="F43" s="27">
        <v>108</v>
      </c>
      <c r="G43" s="27"/>
      <c r="H43" s="35">
        <f t="shared" si="2"/>
        <v>42.1875</v>
      </c>
      <c r="I43" s="35">
        <f t="shared" si="3"/>
        <v>42.1875</v>
      </c>
      <c r="J43" s="27">
        <v>50000</v>
      </c>
      <c r="K43" s="27">
        <v>28994.1</v>
      </c>
      <c r="L43" s="27">
        <v>28994.1</v>
      </c>
      <c r="M43" s="35">
        <f t="shared" si="4"/>
        <v>57.9882</v>
      </c>
      <c r="N43" s="35">
        <f t="shared" si="5"/>
        <v>100</v>
      </c>
      <c r="O43" s="27"/>
      <c r="P43" s="27">
        <f t="shared" si="7"/>
        <v>28994.1</v>
      </c>
    </row>
    <row r="44" spans="1:16" ht="15">
      <c r="A44" s="2">
        <v>29</v>
      </c>
      <c r="B44" s="209" t="s">
        <v>79</v>
      </c>
      <c r="C44" s="99">
        <v>45</v>
      </c>
      <c r="D44" s="27">
        <f t="shared" si="6"/>
        <v>10</v>
      </c>
      <c r="E44" s="27">
        <v>55</v>
      </c>
      <c r="F44" s="27">
        <v>55</v>
      </c>
      <c r="G44" s="27"/>
      <c r="H44" s="35">
        <f t="shared" si="2"/>
        <v>122.22222222222223</v>
      </c>
      <c r="I44" s="35">
        <f t="shared" si="3"/>
        <v>100</v>
      </c>
      <c r="J44" s="27">
        <v>25000</v>
      </c>
      <c r="K44" s="27">
        <v>16942.5</v>
      </c>
      <c r="L44" s="27">
        <v>16942.5</v>
      </c>
      <c r="M44" s="35">
        <f t="shared" si="4"/>
        <v>67.77</v>
      </c>
      <c r="N44" s="35">
        <f t="shared" si="5"/>
        <v>100</v>
      </c>
      <c r="O44" s="27"/>
      <c r="P44" s="27">
        <f t="shared" si="7"/>
        <v>16942.5</v>
      </c>
    </row>
    <row r="45" spans="1:16" ht="15">
      <c r="A45" s="2">
        <v>30</v>
      </c>
      <c r="B45" s="209" t="s">
        <v>80</v>
      </c>
      <c r="C45" s="99">
        <v>237</v>
      </c>
      <c r="D45" s="27">
        <f t="shared" si="6"/>
        <v>0</v>
      </c>
      <c r="E45" s="27">
        <v>237</v>
      </c>
      <c r="F45" s="27">
        <v>68</v>
      </c>
      <c r="G45" s="27"/>
      <c r="H45" s="35">
        <f t="shared" si="2"/>
        <v>28.691983122362867</v>
      </c>
      <c r="I45" s="35">
        <f t="shared" si="3"/>
        <v>28.691983122362867</v>
      </c>
      <c r="J45" s="27">
        <v>15800</v>
      </c>
      <c r="K45" s="27">
        <v>15551</v>
      </c>
      <c r="L45" s="27">
        <v>15550.5</v>
      </c>
      <c r="M45" s="35">
        <f t="shared" si="4"/>
        <v>98.42088607594937</v>
      </c>
      <c r="N45" s="35">
        <f t="shared" si="5"/>
        <v>99.99678477268344</v>
      </c>
      <c r="O45" s="27"/>
      <c r="P45" s="27">
        <f t="shared" si="7"/>
        <v>15550.5</v>
      </c>
    </row>
    <row r="46" spans="1:16" ht="15">
      <c r="A46" s="2">
        <v>31</v>
      </c>
      <c r="B46" s="209" t="s">
        <v>81</v>
      </c>
      <c r="C46" s="99">
        <v>5</v>
      </c>
      <c r="D46" s="27">
        <f t="shared" si="6"/>
        <v>10</v>
      </c>
      <c r="E46" s="27">
        <v>15</v>
      </c>
      <c r="F46" s="27">
        <v>15</v>
      </c>
      <c r="G46" s="27"/>
      <c r="H46" s="35">
        <f t="shared" si="2"/>
        <v>300</v>
      </c>
      <c r="I46" s="35">
        <f t="shared" si="3"/>
        <v>100</v>
      </c>
      <c r="J46" s="27">
        <v>3540</v>
      </c>
      <c r="K46" s="27">
        <v>4128</v>
      </c>
      <c r="L46" s="27">
        <v>4128</v>
      </c>
      <c r="M46" s="35">
        <f t="shared" si="4"/>
        <v>116.61016949152543</v>
      </c>
      <c r="N46" s="35">
        <f t="shared" si="5"/>
        <v>100</v>
      </c>
      <c r="O46" s="27">
        <v>439</v>
      </c>
      <c r="P46" s="27">
        <f t="shared" si="7"/>
        <v>4567</v>
      </c>
    </row>
    <row r="47" spans="1:16" ht="15">
      <c r="A47" s="2">
        <v>32</v>
      </c>
      <c r="B47" s="209" t="s">
        <v>82</v>
      </c>
      <c r="C47" s="99">
        <v>32</v>
      </c>
      <c r="D47" s="27">
        <f t="shared" si="6"/>
        <v>0</v>
      </c>
      <c r="E47" s="27">
        <v>32</v>
      </c>
      <c r="F47" s="27">
        <v>23</v>
      </c>
      <c r="G47" s="27">
        <v>6928</v>
      </c>
      <c r="H47" s="35">
        <f t="shared" si="2"/>
        <v>71.875</v>
      </c>
      <c r="I47" s="35">
        <f t="shared" si="3"/>
        <v>71.875</v>
      </c>
      <c r="J47" s="27">
        <v>33000</v>
      </c>
      <c r="K47" s="27">
        <v>21745</v>
      </c>
      <c r="L47" s="27">
        <v>21745</v>
      </c>
      <c r="M47" s="35">
        <f t="shared" si="4"/>
        <v>65.89393939393939</v>
      </c>
      <c r="N47" s="35">
        <f t="shared" si="5"/>
        <v>100</v>
      </c>
      <c r="O47" s="27"/>
      <c r="P47" s="27">
        <f t="shared" si="7"/>
        <v>21745</v>
      </c>
    </row>
    <row r="48" spans="1:16" ht="15">
      <c r="A48" s="2">
        <v>33</v>
      </c>
      <c r="B48" s="209" t="s">
        <v>83</v>
      </c>
      <c r="C48" s="109">
        <v>32</v>
      </c>
      <c r="D48" s="27">
        <f t="shared" si="6"/>
        <v>-2</v>
      </c>
      <c r="E48" s="27">
        <v>30</v>
      </c>
      <c r="F48" s="27">
        <v>30</v>
      </c>
      <c r="G48" s="27">
        <f>10927-1617</f>
        <v>9310</v>
      </c>
      <c r="H48" s="35">
        <f t="shared" si="2"/>
        <v>93.75</v>
      </c>
      <c r="I48" s="35">
        <f t="shared" si="3"/>
        <v>100</v>
      </c>
      <c r="J48" s="27">
        <v>50000</v>
      </c>
      <c r="K48" s="27">
        <v>37335</v>
      </c>
      <c r="L48" s="27">
        <v>37335</v>
      </c>
      <c r="M48" s="35">
        <f t="shared" si="4"/>
        <v>74.67</v>
      </c>
      <c r="N48" s="35">
        <f t="shared" si="5"/>
        <v>100</v>
      </c>
      <c r="O48" s="27">
        <v>7515</v>
      </c>
      <c r="P48" s="27">
        <f t="shared" si="7"/>
        <v>44850</v>
      </c>
    </row>
    <row r="49" spans="1:16" ht="15.75">
      <c r="A49" s="205" t="s">
        <v>6</v>
      </c>
      <c r="B49" s="208" t="s">
        <v>84</v>
      </c>
      <c r="C49" s="16">
        <f>SUM(C50:C54)</f>
        <v>1068</v>
      </c>
      <c r="D49" s="16">
        <f aca="true" t="shared" si="12" ref="D49:P49">SUM(D50:D54)</f>
        <v>0</v>
      </c>
      <c r="E49" s="16">
        <f t="shared" si="12"/>
        <v>1068</v>
      </c>
      <c r="F49" s="16">
        <f t="shared" si="12"/>
        <v>765</v>
      </c>
      <c r="G49" s="16">
        <f t="shared" si="12"/>
        <v>23415</v>
      </c>
      <c r="H49" s="77">
        <f t="shared" si="2"/>
        <v>71.62921348314607</v>
      </c>
      <c r="I49" s="77">
        <f t="shared" si="3"/>
        <v>71.62921348314607</v>
      </c>
      <c r="J49" s="23">
        <f>SUM(J50:J54)</f>
        <v>212596</v>
      </c>
      <c r="K49" s="16">
        <f t="shared" si="12"/>
        <v>153932</v>
      </c>
      <c r="L49" s="16">
        <f t="shared" si="12"/>
        <v>150932</v>
      </c>
      <c r="M49" s="77">
        <f t="shared" si="4"/>
        <v>70.99475060678469</v>
      </c>
      <c r="N49" s="77">
        <f t="shared" si="5"/>
        <v>98.0510874931788</v>
      </c>
      <c r="O49" s="16">
        <f t="shared" si="12"/>
        <v>6900</v>
      </c>
      <c r="P49" s="16">
        <f t="shared" si="12"/>
        <v>157832</v>
      </c>
    </row>
    <row r="50" spans="1:16" ht="15">
      <c r="A50" s="2">
        <v>34</v>
      </c>
      <c r="B50" s="209" t="s">
        <v>85</v>
      </c>
      <c r="C50" s="106">
        <v>18</v>
      </c>
      <c r="D50" s="27">
        <f t="shared" si="6"/>
        <v>0</v>
      </c>
      <c r="E50" s="27">
        <v>18</v>
      </c>
      <c r="F50" s="27">
        <v>13</v>
      </c>
      <c r="G50" s="27">
        <v>1306</v>
      </c>
      <c r="H50" s="35">
        <f t="shared" si="2"/>
        <v>72.22222222222221</v>
      </c>
      <c r="I50" s="35">
        <f t="shared" si="3"/>
        <v>72.22222222222221</v>
      </c>
      <c r="J50" s="27">
        <v>4916</v>
      </c>
      <c r="K50" s="27">
        <v>4236</v>
      </c>
      <c r="L50" s="27">
        <v>1236</v>
      </c>
      <c r="M50" s="35">
        <f t="shared" si="4"/>
        <v>25.142392188771357</v>
      </c>
      <c r="N50" s="35">
        <f t="shared" si="5"/>
        <v>29.178470254957507</v>
      </c>
      <c r="O50" s="27"/>
      <c r="P50" s="27">
        <f t="shared" si="7"/>
        <v>1236</v>
      </c>
    </row>
    <row r="51" spans="1:16" ht="15">
      <c r="A51" s="2">
        <v>35</v>
      </c>
      <c r="B51" s="209" t="s">
        <v>86</v>
      </c>
      <c r="C51" s="99">
        <v>133</v>
      </c>
      <c r="D51" s="27">
        <f t="shared" si="6"/>
        <v>0</v>
      </c>
      <c r="E51" s="27">
        <v>133</v>
      </c>
      <c r="F51" s="27">
        <v>133</v>
      </c>
      <c r="G51" s="27"/>
      <c r="H51" s="35">
        <f t="shared" si="2"/>
        <v>100</v>
      </c>
      <c r="I51" s="35">
        <f t="shared" si="3"/>
        <v>100</v>
      </c>
      <c r="J51" s="27">
        <v>60000</v>
      </c>
      <c r="K51" s="27">
        <v>59850</v>
      </c>
      <c r="L51" s="27">
        <v>59850</v>
      </c>
      <c r="M51" s="35">
        <f t="shared" si="4"/>
        <v>99.75</v>
      </c>
      <c r="N51" s="35">
        <f t="shared" si="5"/>
        <v>100</v>
      </c>
      <c r="O51" s="27">
        <v>266</v>
      </c>
      <c r="P51" s="27">
        <f t="shared" si="7"/>
        <v>60116</v>
      </c>
    </row>
    <row r="52" spans="1:16" ht="15">
      <c r="A52" s="2">
        <v>36</v>
      </c>
      <c r="B52" s="205" t="s">
        <v>5</v>
      </c>
      <c r="C52" s="99">
        <v>12</v>
      </c>
      <c r="D52" s="27">
        <f t="shared" si="6"/>
        <v>0</v>
      </c>
      <c r="E52" s="27">
        <v>12</v>
      </c>
      <c r="F52" s="27">
        <v>12</v>
      </c>
      <c r="G52" s="27">
        <v>22109</v>
      </c>
      <c r="H52" s="35">
        <v>54</v>
      </c>
      <c r="I52" s="35">
        <v>54</v>
      </c>
      <c r="J52" s="27">
        <v>55000</v>
      </c>
      <c r="K52" s="27">
        <v>33174</v>
      </c>
      <c r="L52" s="27">
        <v>33174</v>
      </c>
      <c r="M52" s="35">
        <f t="shared" si="4"/>
        <v>60.31636363636363</v>
      </c>
      <c r="N52" s="35">
        <f t="shared" si="5"/>
        <v>100</v>
      </c>
      <c r="O52" s="27">
        <v>6634</v>
      </c>
      <c r="P52" s="27">
        <f t="shared" si="7"/>
        <v>39808</v>
      </c>
    </row>
    <row r="53" spans="1:16" ht="15">
      <c r="A53" s="2">
        <v>37</v>
      </c>
      <c r="B53" s="205" t="s">
        <v>4</v>
      </c>
      <c r="C53" s="99">
        <v>521</v>
      </c>
      <c r="D53" s="27">
        <f t="shared" si="6"/>
        <v>0</v>
      </c>
      <c r="E53" s="27">
        <v>521</v>
      </c>
      <c r="F53" s="27">
        <v>521</v>
      </c>
      <c r="G53" s="27"/>
      <c r="H53" s="35">
        <f t="shared" si="2"/>
        <v>100</v>
      </c>
      <c r="I53" s="35">
        <f t="shared" si="3"/>
        <v>100</v>
      </c>
      <c r="J53" s="27">
        <v>32680</v>
      </c>
      <c r="K53" s="27">
        <v>34537</v>
      </c>
      <c r="L53" s="27">
        <v>34537</v>
      </c>
      <c r="M53" s="35">
        <f t="shared" si="4"/>
        <v>105.68237454100367</v>
      </c>
      <c r="N53" s="35">
        <f t="shared" si="5"/>
        <v>100</v>
      </c>
      <c r="O53" s="27"/>
      <c r="P53" s="27">
        <f t="shared" si="7"/>
        <v>34537</v>
      </c>
    </row>
    <row r="54" spans="1:16" ht="15">
      <c r="A54" s="2">
        <v>38</v>
      </c>
      <c r="B54" s="209" t="s">
        <v>87</v>
      </c>
      <c r="C54" s="100">
        <v>384</v>
      </c>
      <c r="D54" s="27">
        <f t="shared" si="6"/>
        <v>0</v>
      </c>
      <c r="E54" s="27">
        <v>384</v>
      </c>
      <c r="F54" s="27">
        <v>86</v>
      </c>
      <c r="G54" s="27"/>
      <c r="H54" s="35">
        <f t="shared" si="2"/>
        <v>22.395833333333336</v>
      </c>
      <c r="I54" s="35">
        <f t="shared" si="3"/>
        <v>22.395833333333336</v>
      </c>
      <c r="J54" s="27">
        <v>60000</v>
      </c>
      <c r="K54" s="27">
        <v>22135</v>
      </c>
      <c r="L54" s="27">
        <v>22135</v>
      </c>
      <c r="M54" s="35">
        <f t="shared" si="4"/>
        <v>36.891666666666666</v>
      </c>
      <c r="N54" s="35">
        <f t="shared" si="5"/>
        <v>100</v>
      </c>
      <c r="O54" s="27"/>
      <c r="P54" s="27">
        <f t="shared" si="7"/>
        <v>22135</v>
      </c>
    </row>
    <row r="55" spans="1:16" ht="15.75">
      <c r="A55" s="205" t="s">
        <v>3</v>
      </c>
      <c r="B55" s="208" t="s">
        <v>88</v>
      </c>
      <c r="C55" s="16">
        <f>SUM(C56:C60)</f>
        <v>96</v>
      </c>
      <c r="D55" s="16">
        <f aca="true" t="shared" si="13" ref="D55:P55">SUM(D56:D60)</f>
        <v>69</v>
      </c>
      <c r="E55" s="16">
        <f t="shared" si="13"/>
        <v>165</v>
      </c>
      <c r="F55" s="16">
        <f t="shared" si="13"/>
        <v>152</v>
      </c>
      <c r="G55" s="16">
        <f t="shared" si="13"/>
        <v>324</v>
      </c>
      <c r="H55" s="77">
        <f t="shared" si="2"/>
        <v>158.33333333333331</v>
      </c>
      <c r="I55" s="77">
        <f t="shared" si="3"/>
        <v>92.12121212121212</v>
      </c>
      <c r="J55" s="23">
        <f>SUM(J56:J60)</f>
        <v>29290</v>
      </c>
      <c r="K55" s="16">
        <f t="shared" si="13"/>
        <v>33500</v>
      </c>
      <c r="L55" s="16">
        <f t="shared" si="13"/>
        <v>33500</v>
      </c>
      <c r="M55" s="77">
        <f t="shared" si="4"/>
        <v>114.37350631614886</v>
      </c>
      <c r="N55" s="77">
        <f t="shared" si="5"/>
        <v>100</v>
      </c>
      <c r="O55" s="16">
        <f t="shared" si="13"/>
        <v>2614.9</v>
      </c>
      <c r="P55" s="16">
        <f t="shared" si="13"/>
        <v>36114.9</v>
      </c>
    </row>
    <row r="56" spans="1:16" ht="15">
      <c r="A56" s="2">
        <v>39</v>
      </c>
      <c r="B56" s="209" t="s">
        <v>89</v>
      </c>
      <c r="C56" s="99">
        <v>24</v>
      </c>
      <c r="D56" s="27">
        <f t="shared" si="6"/>
        <v>0</v>
      </c>
      <c r="E56" s="27">
        <v>24</v>
      </c>
      <c r="F56" s="27">
        <v>13</v>
      </c>
      <c r="G56" s="27">
        <v>324</v>
      </c>
      <c r="H56" s="35">
        <f t="shared" si="2"/>
        <v>54.166666666666664</v>
      </c>
      <c r="I56" s="35">
        <f t="shared" si="3"/>
        <v>54.166666666666664</v>
      </c>
      <c r="J56" s="27">
        <v>14140</v>
      </c>
      <c r="K56" s="27">
        <v>13000</v>
      </c>
      <c r="L56" s="27">
        <v>13000</v>
      </c>
      <c r="M56" s="35">
        <f t="shared" si="4"/>
        <v>91.93776520509194</v>
      </c>
      <c r="N56" s="35">
        <f t="shared" si="5"/>
        <v>100</v>
      </c>
      <c r="O56" s="27"/>
      <c r="P56" s="27">
        <f t="shared" si="7"/>
        <v>13000</v>
      </c>
    </row>
    <row r="57" spans="1:16" ht="15">
      <c r="A57" s="2">
        <v>40</v>
      </c>
      <c r="B57" s="209" t="s">
        <v>90</v>
      </c>
      <c r="C57" s="99">
        <v>63</v>
      </c>
      <c r="D57" s="27">
        <f t="shared" si="6"/>
        <v>69</v>
      </c>
      <c r="E57" s="27">
        <v>132</v>
      </c>
      <c r="F57" s="27">
        <v>132</v>
      </c>
      <c r="G57" s="27"/>
      <c r="H57" s="35">
        <f t="shared" si="2"/>
        <v>209.52380952380955</v>
      </c>
      <c r="I57" s="35">
        <f t="shared" si="3"/>
        <v>100</v>
      </c>
      <c r="J57" s="27">
        <v>7900</v>
      </c>
      <c r="K57" s="27">
        <v>14500</v>
      </c>
      <c r="L57" s="27">
        <v>14500</v>
      </c>
      <c r="M57" s="35">
        <f t="shared" si="4"/>
        <v>183.54430379746836</v>
      </c>
      <c r="N57" s="35">
        <f t="shared" si="5"/>
        <v>100</v>
      </c>
      <c r="O57" s="27"/>
      <c r="P57" s="27">
        <f t="shared" si="7"/>
        <v>14500</v>
      </c>
    </row>
    <row r="58" spans="1:16" ht="15">
      <c r="A58" s="2">
        <v>41</v>
      </c>
      <c r="B58" s="209" t="s">
        <v>91</v>
      </c>
      <c r="C58" s="99">
        <v>0</v>
      </c>
      <c r="D58" s="27">
        <f t="shared" si="6"/>
        <v>0</v>
      </c>
      <c r="E58" s="27">
        <v>0</v>
      </c>
      <c r="F58" s="27"/>
      <c r="G58" s="27"/>
      <c r="H58" s="35">
        <v>0</v>
      </c>
      <c r="I58" s="35">
        <v>0</v>
      </c>
      <c r="J58" s="27">
        <v>0</v>
      </c>
      <c r="K58" s="27">
        <v>0</v>
      </c>
      <c r="L58" s="27"/>
      <c r="M58" s="35">
        <v>0</v>
      </c>
      <c r="N58" s="35">
        <v>0</v>
      </c>
      <c r="O58" s="27"/>
      <c r="P58" s="27">
        <f t="shared" si="7"/>
        <v>0</v>
      </c>
    </row>
    <row r="59" spans="1:16" ht="15">
      <c r="A59" s="2">
        <v>42</v>
      </c>
      <c r="B59" s="209" t="s">
        <v>92</v>
      </c>
      <c r="C59" s="99">
        <v>7</v>
      </c>
      <c r="D59" s="27">
        <f t="shared" si="6"/>
        <v>0</v>
      </c>
      <c r="E59" s="27">
        <v>7</v>
      </c>
      <c r="F59" s="27">
        <v>7</v>
      </c>
      <c r="G59" s="27"/>
      <c r="H59" s="35">
        <f t="shared" si="2"/>
        <v>100</v>
      </c>
      <c r="I59" s="35">
        <v>0</v>
      </c>
      <c r="J59" s="27">
        <v>6000</v>
      </c>
      <c r="K59" s="27">
        <v>6000</v>
      </c>
      <c r="L59" s="27">
        <v>6000</v>
      </c>
      <c r="M59" s="35">
        <f t="shared" si="4"/>
        <v>100</v>
      </c>
      <c r="N59" s="35">
        <f t="shared" si="5"/>
        <v>100</v>
      </c>
      <c r="O59" s="27">
        <v>2614.9</v>
      </c>
      <c r="P59" s="27">
        <f t="shared" si="7"/>
        <v>8614.9</v>
      </c>
    </row>
    <row r="60" spans="1:16" ht="15">
      <c r="A60" s="2">
        <v>43</v>
      </c>
      <c r="B60" s="209" t="s">
        <v>93</v>
      </c>
      <c r="C60" s="100">
        <v>2</v>
      </c>
      <c r="D60" s="27">
        <f t="shared" si="6"/>
        <v>0</v>
      </c>
      <c r="E60" s="27">
        <v>2</v>
      </c>
      <c r="F60" s="27"/>
      <c r="G60" s="27"/>
      <c r="H60" s="35">
        <f t="shared" si="2"/>
        <v>0</v>
      </c>
      <c r="I60" s="35">
        <f t="shared" si="3"/>
        <v>0</v>
      </c>
      <c r="J60" s="27">
        <v>1250</v>
      </c>
      <c r="K60" s="27"/>
      <c r="L60" s="27">
        <v>0</v>
      </c>
      <c r="M60" s="35">
        <f t="shared" si="4"/>
        <v>0</v>
      </c>
      <c r="N60" s="35">
        <v>0</v>
      </c>
      <c r="O60" s="27"/>
      <c r="P60" s="27">
        <f t="shared" si="7"/>
        <v>0</v>
      </c>
    </row>
    <row r="61" spans="1:16" ht="15.75">
      <c r="A61" s="205" t="s">
        <v>2</v>
      </c>
      <c r="B61" s="210" t="s">
        <v>1</v>
      </c>
      <c r="C61" s="16">
        <f>SUM(C62:C71)</f>
        <v>386</v>
      </c>
      <c r="D61" s="16">
        <f aca="true" t="shared" si="14" ref="D61:P61">SUM(D62:D71)</f>
        <v>-6</v>
      </c>
      <c r="E61" s="16">
        <f t="shared" si="14"/>
        <v>380</v>
      </c>
      <c r="F61" s="16">
        <f t="shared" si="14"/>
        <v>128</v>
      </c>
      <c r="G61" s="80">
        <f t="shared" si="14"/>
        <v>0</v>
      </c>
      <c r="H61" s="81">
        <f t="shared" si="2"/>
        <v>33.160621761658035</v>
      </c>
      <c r="I61" s="81">
        <f t="shared" si="3"/>
        <v>33.68421052631579</v>
      </c>
      <c r="J61" s="23">
        <f>SUM(J62:J71)</f>
        <v>184996</v>
      </c>
      <c r="K61" s="16">
        <f t="shared" si="14"/>
        <v>54502</v>
      </c>
      <c r="L61" s="16">
        <f t="shared" si="14"/>
        <v>4250</v>
      </c>
      <c r="M61" s="77">
        <f t="shared" si="4"/>
        <v>2.297346969664209</v>
      </c>
      <c r="N61" s="77">
        <f t="shared" si="5"/>
        <v>7.797878976918278</v>
      </c>
      <c r="O61" s="16">
        <f t="shared" si="14"/>
        <v>0</v>
      </c>
      <c r="P61" s="16">
        <f t="shared" si="14"/>
        <v>4250</v>
      </c>
    </row>
    <row r="62" spans="1:16" ht="15">
      <c r="A62" s="2">
        <v>45</v>
      </c>
      <c r="B62" s="209" t="s">
        <v>94</v>
      </c>
      <c r="C62" s="99">
        <v>135</v>
      </c>
      <c r="D62" s="27">
        <f t="shared" si="6"/>
        <v>0</v>
      </c>
      <c r="E62" s="27">
        <v>135</v>
      </c>
      <c r="F62" s="27">
        <v>88</v>
      </c>
      <c r="G62" s="27"/>
      <c r="H62" s="35">
        <f t="shared" si="2"/>
        <v>65.18518518518519</v>
      </c>
      <c r="I62" s="35">
        <f t="shared" si="3"/>
        <v>65.18518518518519</v>
      </c>
      <c r="J62" s="27">
        <v>58068</v>
      </c>
      <c r="K62" s="27">
        <v>39302</v>
      </c>
      <c r="L62" s="27"/>
      <c r="M62" s="35">
        <f t="shared" si="4"/>
        <v>0</v>
      </c>
      <c r="N62" s="35">
        <f t="shared" si="5"/>
        <v>0</v>
      </c>
      <c r="O62" s="27"/>
      <c r="P62" s="27">
        <f t="shared" si="7"/>
        <v>0</v>
      </c>
    </row>
    <row r="63" spans="1:16" ht="15">
      <c r="A63" s="2">
        <v>46</v>
      </c>
      <c r="B63" s="209" t="s">
        <v>95</v>
      </c>
      <c r="C63" s="99">
        <v>7</v>
      </c>
      <c r="D63" s="27">
        <f t="shared" si="6"/>
        <v>-6</v>
      </c>
      <c r="E63" s="27">
        <v>1</v>
      </c>
      <c r="F63" s="27">
        <v>1</v>
      </c>
      <c r="G63" s="27"/>
      <c r="H63" s="35">
        <f t="shared" si="2"/>
        <v>14.285714285714285</v>
      </c>
      <c r="I63" s="35">
        <f t="shared" si="3"/>
        <v>100</v>
      </c>
      <c r="J63" s="27">
        <v>21875</v>
      </c>
      <c r="K63" s="27">
        <v>4250</v>
      </c>
      <c r="L63" s="27">
        <v>4250</v>
      </c>
      <c r="M63" s="35">
        <f t="shared" si="4"/>
        <v>19.428571428571427</v>
      </c>
      <c r="N63" s="35">
        <f t="shared" si="5"/>
        <v>100</v>
      </c>
      <c r="O63" s="27"/>
      <c r="P63" s="27">
        <f t="shared" si="7"/>
        <v>4250</v>
      </c>
    </row>
    <row r="64" spans="1:16" ht="15">
      <c r="A64" s="2">
        <v>47</v>
      </c>
      <c r="B64" s="209" t="s">
        <v>96</v>
      </c>
      <c r="C64" s="99">
        <v>0</v>
      </c>
      <c r="D64" s="27"/>
      <c r="E64" s="27">
        <v>0</v>
      </c>
      <c r="F64" s="27"/>
      <c r="G64" s="27"/>
      <c r="H64" s="35">
        <v>0</v>
      </c>
      <c r="I64" s="35">
        <v>0</v>
      </c>
      <c r="J64" s="27">
        <v>0</v>
      </c>
      <c r="K64" s="27">
        <v>0</v>
      </c>
      <c r="L64" s="27"/>
      <c r="M64" s="35">
        <v>0</v>
      </c>
      <c r="N64" s="35">
        <v>0</v>
      </c>
      <c r="O64" s="27"/>
      <c r="P64" s="27">
        <f t="shared" si="7"/>
        <v>0</v>
      </c>
    </row>
    <row r="65" spans="1:16" ht="15">
      <c r="A65" s="2">
        <v>48</v>
      </c>
      <c r="B65" s="209" t="s">
        <v>97</v>
      </c>
      <c r="C65" s="99">
        <v>0</v>
      </c>
      <c r="D65" s="27">
        <f t="shared" si="6"/>
        <v>0</v>
      </c>
      <c r="E65" s="27">
        <v>0</v>
      </c>
      <c r="F65" s="27"/>
      <c r="G65" s="27"/>
      <c r="H65" s="35">
        <v>0</v>
      </c>
      <c r="I65" s="35">
        <v>0</v>
      </c>
      <c r="J65" s="27">
        <v>0</v>
      </c>
      <c r="K65" s="27">
        <v>0</v>
      </c>
      <c r="L65" s="27"/>
      <c r="M65" s="35">
        <v>0</v>
      </c>
      <c r="N65" s="35">
        <v>0</v>
      </c>
      <c r="O65" s="27"/>
      <c r="P65" s="27">
        <f t="shared" si="7"/>
        <v>0</v>
      </c>
    </row>
    <row r="66" spans="1:16" ht="15">
      <c r="A66" s="2">
        <v>49</v>
      </c>
      <c r="B66" s="209" t="s">
        <v>98</v>
      </c>
      <c r="C66" s="99">
        <v>94</v>
      </c>
      <c r="D66" s="27">
        <f t="shared" si="6"/>
        <v>0</v>
      </c>
      <c r="E66" s="27">
        <v>94</v>
      </c>
      <c r="F66" s="27">
        <v>0</v>
      </c>
      <c r="G66" s="27"/>
      <c r="H66" s="35">
        <f t="shared" si="2"/>
        <v>0</v>
      </c>
      <c r="I66" s="35">
        <f t="shared" si="3"/>
        <v>0</v>
      </c>
      <c r="J66" s="27">
        <v>30000</v>
      </c>
      <c r="K66" s="27">
        <v>0</v>
      </c>
      <c r="L66" s="27"/>
      <c r="M66" s="35">
        <f t="shared" si="4"/>
        <v>0</v>
      </c>
      <c r="N66" s="35">
        <v>0</v>
      </c>
      <c r="O66" s="27"/>
      <c r="P66" s="27">
        <f t="shared" si="7"/>
        <v>0</v>
      </c>
    </row>
    <row r="67" spans="1:16" ht="15">
      <c r="A67" s="2">
        <v>50</v>
      </c>
      <c r="B67" s="205" t="s">
        <v>0</v>
      </c>
      <c r="C67" s="99">
        <v>39</v>
      </c>
      <c r="D67" s="27">
        <f t="shared" si="6"/>
        <v>0</v>
      </c>
      <c r="E67" s="27">
        <v>39</v>
      </c>
      <c r="F67" s="27">
        <v>39</v>
      </c>
      <c r="G67" s="27"/>
      <c r="H67" s="35">
        <f t="shared" si="2"/>
        <v>100</v>
      </c>
      <c r="I67" s="35">
        <f t="shared" si="3"/>
        <v>100</v>
      </c>
      <c r="J67" s="27">
        <v>10238</v>
      </c>
      <c r="K67" s="27">
        <v>10950</v>
      </c>
      <c r="L67" s="27"/>
      <c r="M67" s="35">
        <f t="shared" si="4"/>
        <v>0</v>
      </c>
      <c r="N67" s="35">
        <f t="shared" si="5"/>
        <v>0</v>
      </c>
      <c r="O67" s="27"/>
      <c r="P67" s="27">
        <f t="shared" si="7"/>
        <v>0</v>
      </c>
    </row>
    <row r="68" spans="1:16" ht="15">
      <c r="A68" s="2">
        <v>51</v>
      </c>
      <c r="B68" s="209" t="s">
        <v>99</v>
      </c>
      <c r="C68" s="99">
        <v>0</v>
      </c>
      <c r="D68" s="27">
        <f t="shared" si="6"/>
        <v>0</v>
      </c>
      <c r="E68" s="27"/>
      <c r="F68" s="27"/>
      <c r="G68" s="27"/>
      <c r="H68" s="35">
        <v>0</v>
      </c>
      <c r="I68" s="35">
        <v>0</v>
      </c>
      <c r="J68" s="27">
        <v>0</v>
      </c>
      <c r="K68" s="27">
        <v>0</v>
      </c>
      <c r="L68" s="27"/>
      <c r="M68" s="35">
        <v>0</v>
      </c>
      <c r="N68" s="35">
        <v>0</v>
      </c>
      <c r="O68" s="27"/>
      <c r="P68" s="27">
        <f t="shared" si="7"/>
        <v>0</v>
      </c>
    </row>
    <row r="69" spans="1:16" ht="15">
      <c r="A69" s="2">
        <v>52</v>
      </c>
      <c r="B69" s="209" t="s">
        <v>100</v>
      </c>
      <c r="C69" s="99">
        <v>103</v>
      </c>
      <c r="D69" s="27">
        <f t="shared" si="6"/>
        <v>0</v>
      </c>
      <c r="E69" s="27">
        <v>103</v>
      </c>
      <c r="F69" s="27">
        <v>0</v>
      </c>
      <c r="G69" s="27"/>
      <c r="H69" s="35">
        <f t="shared" si="2"/>
        <v>0</v>
      </c>
      <c r="I69" s="35">
        <f t="shared" si="3"/>
        <v>0</v>
      </c>
      <c r="J69" s="27">
        <v>40775</v>
      </c>
      <c r="K69" s="27">
        <v>0</v>
      </c>
      <c r="L69" s="27"/>
      <c r="M69" s="35">
        <f t="shared" si="4"/>
        <v>0</v>
      </c>
      <c r="N69" s="35">
        <v>0</v>
      </c>
      <c r="O69" s="27"/>
      <c r="P69" s="27">
        <f t="shared" si="7"/>
        <v>0</v>
      </c>
    </row>
    <row r="70" spans="1:16" ht="15">
      <c r="A70" s="2">
        <v>53</v>
      </c>
      <c r="B70" s="209" t="s">
        <v>101</v>
      </c>
      <c r="C70" s="99">
        <v>8</v>
      </c>
      <c r="D70" s="27">
        <f t="shared" si="6"/>
        <v>0</v>
      </c>
      <c r="E70" s="27">
        <v>8</v>
      </c>
      <c r="F70" s="27">
        <v>0</v>
      </c>
      <c r="G70" s="27"/>
      <c r="H70" s="35">
        <f t="shared" si="2"/>
        <v>0</v>
      </c>
      <c r="I70" s="35">
        <f t="shared" si="3"/>
        <v>0</v>
      </c>
      <c r="J70" s="27">
        <v>24040</v>
      </c>
      <c r="K70" s="27">
        <v>0</v>
      </c>
      <c r="L70" s="27"/>
      <c r="M70" s="35">
        <f t="shared" si="4"/>
        <v>0</v>
      </c>
      <c r="N70" s="35">
        <v>0</v>
      </c>
      <c r="O70" s="27"/>
      <c r="P70" s="27">
        <f t="shared" si="7"/>
        <v>0</v>
      </c>
    </row>
    <row r="71" spans="1:16" ht="15">
      <c r="A71" s="1">
        <v>54</v>
      </c>
      <c r="B71" s="211" t="s">
        <v>102</v>
      </c>
      <c r="C71" s="101"/>
      <c r="D71" s="28">
        <f t="shared" si="6"/>
        <v>0</v>
      </c>
      <c r="E71" s="28"/>
      <c r="F71" s="28"/>
      <c r="G71" s="28"/>
      <c r="H71" s="43">
        <v>0</v>
      </c>
      <c r="I71" s="43">
        <v>0</v>
      </c>
      <c r="J71" s="28">
        <v>0</v>
      </c>
      <c r="K71" s="28"/>
      <c r="L71" s="28"/>
      <c r="M71" s="36">
        <v>0</v>
      </c>
      <c r="N71" s="36">
        <v>0</v>
      </c>
      <c r="O71" s="28"/>
      <c r="P71" s="28">
        <f t="shared" si="7"/>
        <v>0</v>
      </c>
    </row>
  </sheetData>
  <mergeCells count="20">
    <mergeCell ref="A2:P2"/>
    <mergeCell ref="A3:P3"/>
    <mergeCell ref="G6:G8"/>
    <mergeCell ref="O5:O8"/>
    <mergeCell ref="P5:P8"/>
    <mergeCell ref="N6:N8"/>
    <mergeCell ref="J6:J8"/>
    <mergeCell ref="K6:K8"/>
    <mergeCell ref="L6:L8"/>
    <mergeCell ref="M6:M8"/>
    <mergeCell ref="A5:A8"/>
    <mergeCell ref="B5:B8"/>
    <mergeCell ref="C5:I5"/>
    <mergeCell ref="J5:N5"/>
    <mergeCell ref="C6:C8"/>
    <mergeCell ref="D6:D8"/>
    <mergeCell ref="E6:E8"/>
    <mergeCell ref="F6:F8"/>
    <mergeCell ref="H6:H8"/>
    <mergeCell ref="I6:I8"/>
  </mergeCells>
  <printOptions/>
  <pageMargins left="0.55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1"/>
  <sheetViews>
    <sheetView workbookViewId="0" topLeftCell="A1">
      <selection activeCell="A2" sqref="A2:O2"/>
    </sheetView>
  </sheetViews>
  <sheetFormatPr defaultColWidth="8.796875" defaultRowHeight="15"/>
  <cols>
    <col min="1" max="1" width="4.69921875" style="0" customWidth="1"/>
    <col min="2" max="2" width="14" style="0" customWidth="1"/>
    <col min="5" max="5" width="7.3984375" style="0" customWidth="1"/>
    <col min="6" max="7" width="7.69921875" style="0" customWidth="1"/>
    <col min="8" max="8" width="8.09765625" style="0" customWidth="1"/>
    <col min="9" max="9" width="8" style="0" customWidth="1"/>
    <col min="10" max="10" width="7.69921875" style="0" customWidth="1"/>
    <col min="11" max="11" width="7.5" style="0" customWidth="1"/>
    <col min="12" max="12" width="7.69921875" style="0" customWidth="1"/>
    <col min="13" max="13" width="8.59765625" style="0" customWidth="1"/>
    <col min="14" max="14" width="8.09765625" style="0" customWidth="1"/>
    <col min="15" max="15" width="14.5" style="0" customWidth="1"/>
  </cols>
  <sheetData>
    <row r="2" spans="1:15" ht="18">
      <c r="A2" s="212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8" customHeight="1">
      <c r="A3" s="214" t="s">
        <v>32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4" ht="18">
      <c r="B4" s="10"/>
      <c r="C4" s="9"/>
      <c r="D4" s="8"/>
      <c r="E4" s="7"/>
      <c r="F4" s="7"/>
      <c r="G4" s="6"/>
      <c r="N4" s="216" t="s">
        <v>31</v>
      </c>
    </row>
    <row r="5" spans="1:15" ht="15" customHeight="1">
      <c r="A5" s="217" t="s">
        <v>13</v>
      </c>
      <c r="B5" s="218" t="s">
        <v>45</v>
      </c>
      <c r="C5" s="219" t="s">
        <v>111</v>
      </c>
      <c r="D5" s="163"/>
      <c r="E5" s="219" t="s">
        <v>112</v>
      </c>
      <c r="F5" s="168"/>
      <c r="G5" s="219" t="s">
        <v>113</v>
      </c>
      <c r="H5" s="163"/>
      <c r="I5" s="219" t="s">
        <v>114</v>
      </c>
      <c r="J5" s="163"/>
      <c r="K5" s="219" t="s">
        <v>115</v>
      </c>
      <c r="L5" s="163"/>
      <c r="M5" s="219" t="s">
        <v>116</v>
      </c>
      <c r="N5" s="163"/>
      <c r="O5" s="204" t="s">
        <v>117</v>
      </c>
    </row>
    <row r="6" spans="1:15" ht="15">
      <c r="A6" s="161"/>
      <c r="B6" s="170"/>
      <c r="C6" s="164"/>
      <c r="D6" s="165"/>
      <c r="E6" s="169"/>
      <c r="F6" s="170"/>
      <c r="G6" s="164"/>
      <c r="H6" s="165"/>
      <c r="I6" s="164"/>
      <c r="J6" s="165"/>
      <c r="K6" s="164"/>
      <c r="L6" s="165"/>
      <c r="M6" s="164"/>
      <c r="N6" s="165"/>
      <c r="O6" s="173"/>
    </row>
    <row r="7" spans="1:15" ht="15">
      <c r="A7" s="161"/>
      <c r="B7" s="170"/>
      <c r="C7" s="164"/>
      <c r="D7" s="165"/>
      <c r="E7" s="169"/>
      <c r="F7" s="170"/>
      <c r="G7" s="164"/>
      <c r="H7" s="165"/>
      <c r="I7" s="164"/>
      <c r="J7" s="165"/>
      <c r="K7" s="164"/>
      <c r="L7" s="165"/>
      <c r="M7" s="164"/>
      <c r="N7" s="165"/>
      <c r="O7" s="173"/>
    </row>
    <row r="8" spans="1:15" ht="15">
      <c r="A8" s="162"/>
      <c r="B8" s="172"/>
      <c r="C8" s="166"/>
      <c r="D8" s="167"/>
      <c r="E8" s="171"/>
      <c r="F8" s="172"/>
      <c r="G8" s="166"/>
      <c r="H8" s="167"/>
      <c r="I8" s="166"/>
      <c r="J8" s="167"/>
      <c r="K8" s="166"/>
      <c r="L8" s="167"/>
      <c r="M8" s="166"/>
      <c r="N8" s="167"/>
      <c r="O8" s="173"/>
    </row>
    <row r="9" spans="1:15" ht="15">
      <c r="A9" s="137"/>
      <c r="B9" s="12"/>
      <c r="C9" s="220" t="s">
        <v>118</v>
      </c>
      <c r="D9" s="220" t="s">
        <v>119</v>
      </c>
      <c r="E9" s="220" t="s">
        <v>118</v>
      </c>
      <c r="F9" s="220" t="s">
        <v>119</v>
      </c>
      <c r="G9" s="220" t="s">
        <v>118</v>
      </c>
      <c r="H9" s="220" t="s">
        <v>119</v>
      </c>
      <c r="I9" s="220" t="s">
        <v>118</v>
      </c>
      <c r="J9" s="220" t="s">
        <v>119</v>
      </c>
      <c r="K9" s="220" t="s">
        <v>118</v>
      </c>
      <c r="L9" s="220" t="s">
        <v>119</v>
      </c>
      <c r="M9" s="220" t="s">
        <v>118</v>
      </c>
      <c r="N9" s="220" t="s">
        <v>119</v>
      </c>
      <c r="O9" s="190"/>
    </row>
    <row r="10" spans="1:15" ht="15.75">
      <c r="A10" s="5"/>
      <c r="B10" s="207" t="s">
        <v>46</v>
      </c>
      <c r="C10" s="13">
        <f>C11+C23+C28+C33+C40+C49+C55+C61</f>
        <v>237715</v>
      </c>
      <c r="D10" s="20">
        <f>D11+D23+D28+D33+D40+D49+D55+D61</f>
        <v>81655.76</v>
      </c>
      <c r="E10" s="20">
        <f>E11+E23+E28+E33+E40+E49+E55+E61</f>
        <v>-1812</v>
      </c>
      <c r="F10" s="66">
        <f>H10-D10</f>
        <v>-5324.820999999996</v>
      </c>
      <c r="G10" s="20">
        <f>G11+G23+G28+G33+G40+G49+G55+G61</f>
        <v>235903</v>
      </c>
      <c r="H10" s="20">
        <f>H11+H23+H28+H33+H40+H49+H55+H61</f>
        <v>76330.939</v>
      </c>
      <c r="I10" s="20">
        <f>I11+I23+I28+I33+I40+I49+I55+I61</f>
        <v>70549</v>
      </c>
      <c r="J10" s="20">
        <f>J11+J23+J28+J33+J40+J49+J55+J61</f>
        <v>25151.42</v>
      </c>
      <c r="K10" s="52">
        <f>I10/C10*100</f>
        <v>29.677975727236394</v>
      </c>
      <c r="L10" s="51">
        <f>J10/D10*100</f>
        <v>30.801770750771283</v>
      </c>
      <c r="M10" s="52">
        <f>I10/G10*100</f>
        <v>29.90593591433767</v>
      </c>
      <c r="N10" s="52">
        <f>J10/H10*100</f>
        <v>32.9504920671813</v>
      </c>
      <c r="O10" s="34"/>
    </row>
    <row r="11" spans="1:15" ht="15.75">
      <c r="A11" s="205" t="s">
        <v>12</v>
      </c>
      <c r="B11" s="208" t="s">
        <v>47</v>
      </c>
      <c r="C11" s="14">
        <f>SUM(C12:C22)</f>
        <v>43600</v>
      </c>
      <c r="D11" s="21">
        <f>SUM(D12:D22)</f>
        <v>11247.5</v>
      </c>
      <c r="E11" s="21">
        <f aca="true" t="shared" si="0" ref="E11:J11">SUM(E12:E22)</f>
        <v>939</v>
      </c>
      <c r="F11" s="21">
        <f t="shared" si="0"/>
        <v>-794.221</v>
      </c>
      <c r="G11" s="21">
        <f t="shared" si="0"/>
        <v>44539</v>
      </c>
      <c r="H11" s="21">
        <f t="shared" si="0"/>
        <v>10453.279</v>
      </c>
      <c r="I11" s="21">
        <f t="shared" si="0"/>
        <v>15126</v>
      </c>
      <c r="J11" s="21">
        <f t="shared" si="0"/>
        <v>5435.7300000000005</v>
      </c>
      <c r="K11" s="89">
        <f aca="true" t="shared" si="1" ref="K11:K71">I11/C11*100</f>
        <v>34.69266055045871</v>
      </c>
      <c r="L11" s="88">
        <f>J11/D11*100</f>
        <v>48.328339631029124</v>
      </c>
      <c r="M11" s="90">
        <f aca="true" t="shared" si="2" ref="M11:M71">I11/G11*100</f>
        <v>33.961247446058515</v>
      </c>
      <c r="N11" s="77">
        <f aca="true" t="shared" si="3" ref="N11:N71">J11/H11*100</f>
        <v>52.00023839409624</v>
      </c>
      <c r="O11" s="34"/>
    </row>
    <row r="12" spans="1:15" ht="15">
      <c r="A12" s="2">
        <v>1</v>
      </c>
      <c r="B12" s="209" t="s">
        <v>48</v>
      </c>
      <c r="C12" s="94">
        <v>10692</v>
      </c>
      <c r="D12" s="47">
        <v>3692</v>
      </c>
      <c r="E12" s="47">
        <f>G12-C12</f>
        <v>0</v>
      </c>
      <c r="F12" s="47">
        <f>H12-D12</f>
        <v>0</v>
      </c>
      <c r="G12" s="47">
        <v>10692</v>
      </c>
      <c r="H12" s="47">
        <v>3692</v>
      </c>
      <c r="I12" s="47">
        <v>5202</v>
      </c>
      <c r="J12" s="47">
        <v>2601</v>
      </c>
      <c r="K12" s="34">
        <f t="shared" si="1"/>
        <v>48.65319865319865</v>
      </c>
      <c r="L12" s="53">
        <f aca="true" t="shared" si="4" ref="L12:L71">J12/D12*100</f>
        <v>70.44962080173349</v>
      </c>
      <c r="M12" s="34">
        <f t="shared" si="2"/>
        <v>48.65319865319865</v>
      </c>
      <c r="N12" s="34">
        <f t="shared" si="3"/>
        <v>70.44962080173349</v>
      </c>
      <c r="O12" s="34"/>
    </row>
    <row r="13" spans="1:15" ht="15">
      <c r="A13" s="2">
        <v>2</v>
      </c>
      <c r="B13" s="209" t="s">
        <v>49</v>
      </c>
      <c r="C13" s="94">
        <v>2340</v>
      </c>
      <c r="D13" s="47">
        <v>787</v>
      </c>
      <c r="E13" s="47">
        <f aca="true" t="shared" si="5" ref="E13:E71">G13-C13</f>
        <v>0</v>
      </c>
      <c r="F13" s="47">
        <f aca="true" t="shared" si="6" ref="F13:F71">H13-D13</f>
        <v>0</v>
      </c>
      <c r="G13" s="47">
        <v>2340</v>
      </c>
      <c r="H13" s="47">
        <v>787</v>
      </c>
      <c r="I13" s="47">
        <v>415</v>
      </c>
      <c r="J13" s="47">
        <v>65.415</v>
      </c>
      <c r="K13" s="34">
        <f t="shared" si="1"/>
        <v>17.735042735042736</v>
      </c>
      <c r="L13" s="53">
        <f t="shared" si="4"/>
        <v>8.311944091486659</v>
      </c>
      <c r="M13" s="34">
        <f t="shared" si="2"/>
        <v>17.735042735042736</v>
      </c>
      <c r="N13" s="34">
        <f t="shared" si="3"/>
        <v>8.311944091486659</v>
      </c>
      <c r="O13" s="34"/>
    </row>
    <row r="14" spans="1:15" ht="15">
      <c r="A14" s="2">
        <v>3</v>
      </c>
      <c r="B14" s="209" t="s">
        <v>50</v>
      </c>
      <c r="C14" s="94">
        <v>6604</v>
      </c>
      <c r="D14" s="47">
        <v>1975</v>
      </c>
      <c r="E14" s="47">
        <f t="shared" si="5"/>
        <v>105</v>
      </c>
      <c r="F14" s="47">
        <f t="shared" si="6"/>
        <v>239</v>
      </c>
      <c r="G14" s="47">
        <v>6709</v>
      </c>
      <c r="H14" s="47">
        <v>2214</v>
      </c>
      <c r="I14" s="47">
        <v>397</v>
      </c>
      <c r="J14" s="47">
        <v>82.43</v>
      </c>
      <c r="K14" s="34">
        <f t="shared" si="1"/>
        <v>6.011508176862508</v>
      </c>
      <c r="L14" s="53">
        <f t="shared" si="4"/>
        <v>4.17367088607595</v>
      </c>
      <c r="M14" s="34">
        <f t="shared" si="2"/>
        <v>5.917424355343568</v>
      </c>
      <c r="N14" s="34">
        <f t="shared" si="3"/>
        <v>3.7231255645889796</v>
      </c>
      <c r="O14" s="34"/>
    </row>
    <row r="15" spans="1:15" ht="15">
      <c r="A15" s="2">
        <v>4</v>
      </c>
      <c r="B15" s="209" t="s">
        <v>51</v>
      </c>
      <c r="C15" s="94">
        <v>1096</v>
      </c>
      <c r="D15" s="47">
        <v>249</v>
      </c>
      <c r="E15" s="47">
        <f t="shared" si="5"/>
        <v>329</v>
      </c>
      <c r="F15" s="47">
        <f t="shared" si="6"/>
        <v>-65</v>
      </c>
      <c r="G15" s="47">
        <v>1425</v>
      </c>
      <c r="H15" s="47">
        <v>184</v>
      </c>
      <c r="I15" s="47">
        <v>1425</v>
      </c>
      <c r="J15" s="47">
        <v>184</v>
      </c>
      <c r="K15" s="34">
        <f t="shared" si="1"/>
        <v>130.0182481751825</v>
      </c>
      <c r="L15" s="53">
        <f t="shared" si="4"/>
        <v>73.89558232931726</v>
      </c>
      <c r="M15" s="34">
        <f t="shared" si="2"/>
        <v>100</v>
      </c>
      <c r="N15" s="34">
        <f t="shared" si="3"/>
        <v>100</v>
      </c>
      <c r="O15" s="34"/>
    </row>
    <row r="16" spans="1:15" ht="15">
      <c r="A16" s="2">
        <v>5</v>
      </c>
      <c r="B16" s="209" t="s">
        <v>52</v>
      </c>
      <c r="C16" s="94">
        <v>4102</v>
      </c>
      <c r="D16" s="47">
        <v>995</v>
      </c>
      <c r="E16" s="47">
        <f t="shared" si="5"/>
        <v>0</v>
      </c>
      <c r="F16" s="47">
        <f t="shared" si="6"/>
        <v>-0.39999999999997726</v>
      </c>
      <c r="G16" s="47">
        <v>4102</v>
      </c>
      <c r="H16" s="47">
        <v>994.6</v>
      </c>
      <c r="I16" s="47">
        <v>348</v>
      </c>
      <c r="J16" s="47">
        <v>133.855</v>
      </c>
      <c r="K16" s="34">
        <f t="shared" si="1"/>
        <v>8.48366650414432</v>
      </c>
      <c r="L16" s="53">
        <f t="shared" si="4"/>
        <v>13.452763819095475</v>
      </c>
      <c r="M16" s="34">
        <f t="shared" si="2"/>
        <v>8.48366650414432</v>
      </c>
      <c r="N16" s="34">
        <f t="shared" si="3"/>
        <v>13.458174140357931</v>
      </c>
      <c r="O16" s="34"/>
    </row>
    <row r="17" spans="1:15" ht="15">
      <c r="A17" s="2">
        <v>6</v>
      </c>
      <c r="B17" s="209" t="s">
        <v>53</v>
      </c>
      <c r="C17" s="94">
        <v>4251</v>
      </c>
      <c r="D17" s="47">
        <v>458</v>
      </c>
      <c r="E17" s="47">
        <f t="shared" si="5"/>
        <v>0</v>
      </c>
      <c r="F17" s="47">
        <f t="shared" si="6"/>
        <v>0</v>
      </c>
      <c r="G17" s="47">
        <v>4251</v>
      </c>
      <c r="H17" s="47">
        <v>458</v>
      </c>
      <c r="I17" s="47">
        <v>3716</v>
      </c>
      <c r="J17" s="47">
        <v>1563</v>
      </c>
      <c r="K17" s="34">
        <f t="shared" si="1"/>
        <v>87.41472594683603</v>
      </c>
      <c r="L17" s="53">
        <f t="shared" si="4"/>
        <v>341.26637554585153</v>
      </c>
      <c r="M17" s="34">
        <f t="shared" si="2"/>
        <v>87.41472594683603</v>
      </c>
      <c r="N17" s="34">
        <f t="shared" si="3"/>
        <v>341.26637554585153</v>
      </c>
      <c r="O17" s="34"/>
    </row>
    <row r="18" spans="1:15" ht="15">
      <c r="A18" s="2">
        <v>7</v>
      </c>
      <c r="B18" s="209" t="s">
        <v>54</v>
      </c>
      <c r="C18" s="94">
        <v>2211</v>
      </c>
      <c r="D18" s="47">
        <v>343</v>
      </c>
      <c r="E18" s="47">
        <f t="shared" si="5"/>
        <v>589</v>
      </c>
      <c r="F18" s="47">
        <f t="shared" si="6"/>
        <v>19.220000000000027</v>
      </c>
      <c r="G18" s="47">
        <v>2800</v>
      </c>
      <c r="H18" s="47">
        <v>362.22</v>
      </c>
      <c r="I18" s="47">
        <v>31</v>
      </c>
      <c r="J18" s="47">
        <v>4.97</v>
      </c>
      <c r="K18" s="34">
        <f t="shared" si="1"/>
        <v>1.4020805065581186</v>
      </c>
      <c r="L18" s="53">
        <f t="shared" si="4"/>
        <v>1.4489795918367345</v>
      </c>
      <c r="M18" s="34">
        <f t="shared" si="2"/>
        <v>1.107142857142857</v>
      </c>
      <c r="N18" s="34">
        <f t="shared" si="3"/>
        <v>1.3720943073270386</v>
      </c>
      <c r="O18" s="34"/>
    </row>
    <row r="19" spans="1:15" ht="15">
      <c r="A19" s="2">
        <v>8</v>
      </c>
      <c r="B19" s="209" t="s">
        <v>55</v>
      </c>
      <c r="C19" s="94">
        <v>5246</v>
      </c>
      <c r="D19" s="47">
        <v>1054</v>
      </c>
      <c r="E19" s="47">
        <f t="shared" si="5"/>
        <v>-73</v>
      </c>
      <c r="F19" s="47">
        <f t="shared" si="6"/>
        <v>-948</v>
      </c>
      <c r="G19" s="47">
        <v>5173</v>
      </c>
      <c r="H19" s="47">
        <v>106</v>
      </c>
      <c r="I19" s="47">
        <v>2250</v>
      </c>
      <c r="J19" s="47">
        <v>460</v>
      </c>
      <c r="K19" s="34">
        <f t="shared" si="1"/>
        <v>42.8898208158597</v>
      </c>
      <c r="L19" s="53">
        <f t="shared" si="4"/>
        <v>43.643263757115754</v>
      </c>
      <c r="M19" s="34">
        <f t="shared" si="2"/>
        <v>43.495070558670015</v>
      </c>
      <c r="N19" s="34">
        <f t="shared" si="3"/>
        <v>433.96226415094344</v>
      </c>
      <c r="O19" s="34"/>
    </row>
    <row r="20" spans="1:15" ht="15">
      <c r="A20" s="2">
        <v>9</v>
      </c>
      <c r="B20" s="209" t="s">
        <v>56</v>
      </c>
      <c r="C20" s="94">
        <v>5148</v>
      </c>
      <c r="D20" s="47">
        <v>1243</v>
      </c>
      <c r="E20" s="47">
        <f t="shared" si="5"/>
        <v>0</v>
      </c>
      <c r="F20" s="47">
        <f t="shared" si="6"/>
        <v>0</v>
      </c>
      <c r="G20" s="47">
        <v>5148</v>
      </c>
      <c r="H20" s="47">
        <v>1243</v>
      </c>
      <c r="I20" s="47">
        <v>569</v>
      </c>
      <c r="J20" s="47">
        <v>150</v>
      </c>
      <c r="K20" s="34">
        <f t="shared" si="1"/>
        <v>11.052836052836053</v>
      </c>
      <c r="L20" s="53">
        <f t="shared" si="4"/>
        <v>12.067578439259854</v>
      </c>
      <c r="M20" s="34">
        <f t="shared" si="2"/>
        <v>11.052836052836053</v>
      </c>
      <c r="N20" s="34">
        <f t="shared" si="3"/>
        <v>12.067578439259854</v>
      </c>
      <c r="O20" s="34"/>
    </row>
    <row r="21" spans="1:15" ht="15">
      <c r="A21" s="2">
        <v>10</v>
      </c>
      <c r="B21" s="209" t="s">
        <v>57</v>
      </c>
      <c r="C21" s="94">
        <v>1308</v>
      </c>
      <c r="D21" s="47">
        <v>252</v>
      </c>
      <c r="E21" s="47">
        <f t="shared" si="5"/>
        <v>-11</v>
      </c>
      <c r="F21" s="47">
        <f t="shared" si="6"/>
        <v>-39.041</v>
      </c>
      <c r="G21" s="47">
        <v>1297</v>
      </c>
      <c r="H21" s="47">
        <v>212.959</v>
      </c>
      <c r="I21" s="47">
        <v>0</v>
      </c>
      <c r="J21" s="47">
        <v>0</v>
      </c>
      <c r="K21" s="34">
        <f t="shared" si="1"/>
        <v>0</v>
      </c>
      <c r="L21" s="53">
        <f t="shared" si="4"/>
        <v>0</v>
      </c>
      <c r="M21" s="34">
        <f t="shared" si="2"/>
        <v>0</v>
      </c>
      <c r="N21" s="34">
        <f t="shared" si="3"/>
        <v>0</v>
      </c>
      <c r="O21" s="34"/>
    </row>
    <row r="22" spans="1:15" ht="15">
      <c r="A22" s="2">
        <v>11</v>
      </c>
      <c r="B22" s="209" t="s">
        <v>58</v>
      </c>
      <c r="C22" s="94">
        <v>602</v>
      </c>
      <c r="D22" s="47">
        <v>199.5</v>
      </c>
      <c r="E22" s="47">
        <f t="shared" si="5"/>
        <v>0</v>
      </c>
      <c r="F22" s="47">
        <f t="shared" si="6"/>
        <v>0</v>
      </c>
      <c r="G22" s="47">
        <v>602</v>
      </c>
      <c r="H22" s="47">
        <v>199.5</v>
      </c>
      <c r="I22" s="47">
        <v>773</v>
      </c>
      <c r="J22" s="47">
        <v>191.06</v>
      </c>
      <c r="K22" s="34">
        <f t="shared" si="1"/>
        <v>128.40531561461793</v>
      </c>
      <c r="L22" s="53">
        <f t="shared" si="4"/>
        <v>95.76942355889724</v>
      </c>
      <c r="M22" s="34">
        <f t="shared" si="2"/>
        <v>128.40531561461793</v>
      </c>
      <c r="N22" s="34">
        <f t="shared" si="3"/>
        <v>95.76942355889724</v>
      </c>
      <c r="O22" s="34"/>
    </row>
    <row r="23" spans="1:15" ht="15.75">
      <c r="A23" s="205" t="s">
        <v>11</v>
      </c>
      <c r="B23" s="208" t="s">
        <v>59</v>
      </c>
      <c r="C23" s="14">
        <f>SUM(C24:C27)</f>
        <v>29727</v>
      </c>
      <c r="D23" s="21">
        <f>SUM(D24:D27)</f>
        <v>10135</v>
      </c>
      <c r="E23" s="21">
        <f aca="true" t="shared" si="7" ref="E23:J23">SUM(E24:E27)</f>
        <v>5732</v>
      </c>
      <c r="F23" s="21">
        <f t="shared" si="7"/>
        <v>-2124</v>
      </c>
      <c r="G23" s="21">
        <f t="shared" si="7"/>
        <v>35459</v>
      </c>
      <c r="H23" s="21">
        <f t="shared" si="7"/>
        <v>8011</v>
      </c>
      <c r="I23" s="21">
        <f t="shared" si="7"/>
        <v>20071</v>
      </c>
      <c r="J23" s="21">
        <f t="shared" si="7"/>
        <v>3034.8300000000004</v>
      </c>
      <c r="K23" s="87">
        <f t="shared" si="1"/>
        <v>67.51774481111448</v>
      </c>
      <c r="L23" s="88">
        <f t="shared" si="4"/>
        <v>29.944055254070058</v>
      </c>
      <c r="M23" s="87">
        <f t="shared" si="2"/>
        <v>56.603401111142446</v>
      </c>
      <c r="N23" s="77">
        <f t="shared" si="3"/>
        <v>37.88328548246162</v>
      </c>
      <c r="O23" s="34"/>
    </row>
    <row r="24" spans="1:15" ht="15">
      <c r="A24" s="2">
        <v>12</v>
      </c>
      <c r="B24" s="209" t="s">
        <v>60</v>
      </c>
      <c r="C24" s="94">
        <v>5364</v>
      </c>
      <c r="D24" s="47">
        <v>1567</v>
      </c>
      <c r="E24" s="47">
        <f t="shared" si="5"/>
        <v>0</v>
      </c>
      <c r="F24" s="47">
        <f t="shared" si="6"/>
        <v>0</v>
      </c>
      <c r="G24" s="47">
        <v>5364</v>
      </c>
      <c r="H24" s="47">
        <v>1567</v>
      </c>
      <c r="I24" s="47">
        <v>0</v>
      </c>
      <c r="J24" s="47">
        <v>0</v>
      </c>
      <c r="K24" s="34">
        <f t="shared" si="1"/>
        <v>0</v>
      </c>
      <c r="L24" s="53">
        <f t="shared" si="4"/>
        <v>0</v>
      </c>
      <c r="M24" s="34">
        <f t="shared" si="2"/>
        <v>0</v>
      </c>
      <c r="N24" s="34">
        <f t="shared" si="3"/>
        <v>0</v>
      </c>
      <c r="O24" s="34"/>
    </row>
    <row r="25" spans="1:15" ht="15">
      <c r="A25" s="2">
        <v>13</v>
      </c>
      <c r="B25" s="209" t="s">
        <v>61</v>
      </c>
      <c r="C25" s="94">
        <v>6072</v>
      </c>
      <c r="D25" s="47">
        <v>2423</v>
      </c>
      <c r="E25" s="47">
        <f t="shared" si="5"/>
        <v>0</v>
      </c>
      <c r="F25" s="47">
        <f t="shared" si="6"/>
        <v>0</v>
      </c>
      <c r="G25" s="47">
        <v>6072</v>
      </c>
      <c r="H25" s="47">
        <v>2423</v>
      </c>
      <c r="I25" s="47">
        <v>194</v>
      </c>
      <c r="J25" s="47">
        <v>56.78</v>
      </c>
      <c r="K25" s="34">
        <f t="shared" si="1"/>
        <v>3.194993412384717</v>
      </c>
      <c r="L25" s="53">
        <f t="shared" si="4"/>
        <v>2.3433759801898475</v>
      </c>
      <c r="M25" s="34">
        <f t="shared" si="2"/>
        <v>3.194993412384717</v>
      </c>
      <c r="N25" s="34">
        <f t="shared" si="3"/>
        <v>2.3433759801898475</v>
      </c>
      <c r="O25" s="34"/>
    </row>
    <row r="26" spans="1:15" ht="15">
      <c r="A26" s="2">
        <v>14</v>
      </c>
      <c r="B26" s="209" t="s">
        <v>62</v>
      </c>
      <c r="C26" s="94">
        <v>13178</v>
      </c>
      <c r="D26" s="47">
        <v>5008</v>
      </c>
      <c r="E26" s="47">
        <f t="shared" si="5"/>
        <v>5732</v>
      </c>
      <c r="F26" s="47">
        <f t="shared" si="6"/>
        <v>-2124</v>
      </c>
      <c r="G26" s="47">
        <v>18910</v>
      </c>
      <c r="H26" s="47">
        <v>2884</v>
      </c>
      <c r="I26" s="47">
        <v>18910</v>
      </c>
      <c r="J26" s="47">
        <v>2884</v>
      </c>
      <c r="K26" s="34">
        <f t="shared" si="1"/>
        <v>143.49673698588558</v>
      </c>
      <c r="L26" s="53">
        <f t="shared" si="4"/>
        <v>57.587859424920126</v>
      </c>
      <c r="M26" s="34">
        <f t="shared" si="2"/>
        <v>100</v>
      </c>
      <c r="N26" s="34">
        <f t="shared" si="3"/>
        <v>100</v>
      </c>
      <c r="O26" s="34"/>
    </row>
    <row r="27" spans="1:15" ht="15">
      <c r="A27" s="2">
        <v>15</v>
      </c>
      <c r="B27" s="209" t="s">
        <v>63</v>
      </c>
      <c r="C27" s="94">
        <v>5113</v>
      </c>
      <c r="D27" s="47">
        <v>1137</v>
      </c>
      <c r="E27" s="47">
        <f t="shared" si="5"/>
        <v>0</v>
      </c>
      <c r="F27" s="47">
        <f t="shared" si="6"/>
        <v>0</v>
      </c>
      <c r="G27" s="47">
        <v>5113</v>
      </c>
      <c r="H27" s="47">
        <v>1137</v>
      </c>
      <c r="I27" s="47">
        <v>967</v>
      </c>
      <c r="J27" s="47">
        <v>94.05</v>
      </c>
      <c r="K27" s="34">
        <f t="shared" si="1"/>
        <v>18.912575787209075</v>
      </c>
      <c r="L27" s="53">
        <f t="shared" si="4"/>
        <v>8.271767810026386</v>
      </c>
      <c r="M27" s="34">
        <f t="shared" si="2"/>
        <v>18.912575787209075</v>
      </c>
      <c r="N27" s="34">
        <f t="shared" si="3"/>
        <v>8.271767810026386</v>
      </c>
      <c r="O27" s="34"/>
    </row>
    <row r="28" spans="1:15" ht="15.75">
      <c r="A28" s="205" t="s">
        <v>10</v>
      </c>
      <c r="B28" s="208" t="s">
        <v>64</v>
      </c>
      <c r="C28" s="14">
        <f>SUM(C29:C32)</f>
        <v>1738</v>
      </c>
      <c r="D28" s="21">
        <f>SUM(D29:D32)</f>
        <v>332.26</v>
      </c>
      <c r="E28" s="21">
        <f aca="true" t="shared" si="8" ref="E28:J28">SUM(E29:E32)</f>
        <v>-562</v>
      </c>
      <c r="F28" s="21">
        <f t="shared" si="8"/>
        <v>-89.74000000000001</v>
      </c>
      <c r="G28" s="21">
        <f t="shared" si="8"/>
        <v>1176</v>
      </c>
      <c r="H28" s="21">
        <f t="shared" si="8"/>
        <v>242.51999999999998</v>
      </c>
      <c r="I28" s="21">
        <f t="shared" si="8"/>
        <v>675</v>
      </c>
      <c r="J28" s="21">
        <f t="shared" si="8"/>
        <v>162.13</v>
      </c>
      <c r="K28" s="87">
        <f t="shared" si="1"/>
        <v>38.83774453394707</v>
      </c>
      <c r="L28" s="88">
        <f t="shared" si="4"/>
        <v>48.79612351772708</v>
      </c>
      <c r="M28" s="87">
        <f t="shared" si="2"/>
        <v>57.39795918367348</v>
      </c>
      <c r="N28" s="77">
        <f t="shared" si="3"/>
        <v>66.85221837374237</v>
      </c>
      <c r="O28" s="34"/>
    </row>
    <row r="29" spans="1:15" ht="15">
      <c r="A29" s="2">
        <v>16</v>
      </c>
      <c r="B29" s="209" t="s">
        <v>65</v>
      </c>
      <c r="C29" s="96"/>
      <c r="D29" s="47"/>
      <c r="E29" s="47">
        <f t="shared" si="5"/>
        <v>0</v>
      </c>
      <c r="F29" s="47">
        <f t="shared" si="6"/>
        <v>0</v>
      </c>
      <c r="G29" s="47">
        <v>0</v>
      </c>
      <c r="H29" s="47">
        <v>0</v>
      </c>
      <c r="I29" s="47">
        <v>0</v>
      </c>
      <c r="J29" s="47">
        <v>0</v>
      </c>
      <c r="K29" s="34">
        <v>0</v>
      </c>
      <c r="L29" s="53">
        <v>0</v>
      </c>
      <c r="M29" s="34">
        <v>0</v>
      </c>
      <c r="N29" s="34">
        <v>0</v>
      </c>
      <c r="O29" s="34"/>
    </row>
    <row r="30" spans="1:15" ht="15">
      <c r="A30" s="2">
        <v>17</v>
      </c>
      <c r="B30" s="209" t="s">
        <v>66</v>
      </c>
      <c r="C30" s="94">
        <v>909</v>
      </c>
      <c r="D30" s="47">
        <v>136</v>
      </c>
      <c r="E30" s="47">
        <f t="shared" si="5"/>
        <v>-562</v>
      </c>
      <c r="F30" s="47">
        <f t="shared" si="6"/>
        <v>-89.74000000000001</v>
      </c>
      <c r="G30" s="47">
        <v>347</v>
      </c>
      <c r="H30" s="47">
        <v>46.26</v>
      </c>
      <c r="I30" s="47">
        <v>0</v>
      </c>
      <c r="J30" s="47">
        <v>0</v>
      </c>
      <c r="K30" s="34">
        <f t="shared" si="1"/>
        <v>0</v>
      </c>
      <c r="L30" s="53">
        <f t="shared" si="4"/>
        <v>0</v>
      </c>
      <c r="M30" s="34">
        <f t="shared" si="2"/>
        <v>0</v>
      </c>
      <c r="N30" s="34">
        <f t="shared" si="3"/>
        <v>0</v>
      </c>
      <c r="O30" s="34"/>
    </row>
    <row r="31" spans="1:15" ht="15">
      <c r="A31" s="2">
        <v>18</v>
      </c>
      <c r="B31" s="209" t="s">
        <v>67</v>
      </c>
      <c r="C31" s="94">
        <v>347</v>
      </c>
      <c r="D31" s="47">
        <v>46.26</v>
      </c>
      <c r="E31" s="47">
        <f t="shared" si="5"/>
        <v>0</v>
      </c>
      <c r="F31" s="47">
        <f t="shared" si="6"/>
        <v>0</v>
      </c>
      <c r="G31" s="47">
        <v>347</v>
      </c>
      <c r="H31" s="47">
        <v>46.26</v>
      </c>
      <c r="I31" s="47">
        <v>347</v>
      </c>
      <c r="J31" s="47">
        <v>46.26</v>
      </c>
      <c r="K31" s="34">
        <f t="shared" si="1"/>
        <v>100</v>
      </c>
      <c r="L31" s="53">
        <f t="shared" si="4"/>
        <v>100</v>
      </c>
      <c r="M31" s="34">
        <f t="shared" si="2"/>
        <v>100</v>
      </c>
      <c r="N31" s="34">
        <f t="shared" si="3"/>
        <v>100</v>
      </c>
      <c r="O31" s="34"/>
    </row>
    <row r="32" spans="1:15" ht="15">
      <c r="A32" s="2">
        <v>19</v>
      </c>
      <c r="B32" s="209" t="s">
        <v>68</v>
      </c>
      <c r="C32" s="96">
        <v>482</v>
      </c>
      <c r="D32" s="47">
        <v>150</v>
      </c>
      <c r="E32" s="47">
        <f t="shared" si="5"/>
        <v>0</v>
      </c>
      <c r="F32" s="47">
        <f t="shared" si="6"/>
        <v>0</v>
      </c>
      <c r="G32" s="47">
        <v>482</v>
      </c>
      <c r="H32" s="47">
        <v>150</v>
      </c>
      <c r="I32" s="47">
        <v>328</v>
      </c>
      <c r="J32" s="47">
        <v>115.87</v>
      </c>
      <c r="K32" s="34">
        <f t="shared" si="1"/>
        <v>68.04979253112033</v>
      </c>
      <c r="L32" s="53">
        <f t="shared" si="4"/>
        <v>77.24666666666667</v>
      </c>
      <c r="M32" s="34">
        <f t="shared" si="2"/>
        <v>68.04979253112033</v>
      </c>
      <c r="N32" s="34">
        <f t="shared" si="3"/>
        <v>77.24666666666667</v>
      </c>
      <c r="O32" s="34"/>
    </row>
    <row r="33" spans="1:15" ht="15.75">
      <c r="A33" s="205" t="s">
        <v>9</v>
      </c>
      <c r="B33" s="208" t="s">
        <v>69</v>
      </c>
      <c r="C33" s="14">
        <f>SUM(C34:C39)</f>
        <v>31148</v>
      </c>
      <c r="D33" s="21">
        <f>SUM(D34:D39)</f>
        <v>8191</v>
      </c>
      <c r="E33" s="21">
        <f aca="true" t="shared" si="9" ref="E33:J33">SUM(E34:E39)</f>
        <v>-1101</v>
      </c>
      <c r="F33" s="21">
        <f t="shared" si="9"/>
        <v>294</v>
      </c>
      <c r="G33" s="21">
        <f t="shared" si="9"/>
        <v>30047</v>
      </c>
      <c r="H33" s="21">
        <f t="shared" si="9"/>
        <v>8485</v>
      </c>
      <c r="I33" s="21">
        <f t="shared" si="9"/>
        <v>10836</v>
      </c>
      <c r="J33" s="21">
        <f t="shared" si="9"/>
        <v>2967.42</v>
      </c>
      <c r="K33" s="87">
        <f t="shared" si="1"/>
        <v>34.78875048157185</v>
      </c>
      <c r="L33" s="88">
        <f t="shared" si="4"/>
        <v>36.227811012086434</v>
      </c>
      <c r="M33" s="87">
        <f t="shared" si="2"/>
        <v>36.063500515858486</v>
      </c>
      <c r="N33" s="77">
        <f t="shared" si="3"/>
        <v>34.97253977607543</v>
      </c>
      <c r="O33" s="34"/>
    </row>
    <row r="34" spans="1:15" ht="15">
      <c r="A34" s="2">
        <v>20</v>
      </c>
      <c r="B34" s="209" t="s">
        <v>70</v>
      </c>
      <c r="C34" s="94">
        <v>16155</v>
      </c>
      <c r="D34" s="47">
        <v>3592</v>
      </c>
      <c r="E34" s="47">
        <f t="shared" si="5"/>
        <v>-4356</v>
      </c>
      <c r="F34" s="47">
        <f t="shared" si="6"/>
        <v>-605</v>
      </c>
      <c r="G34" s="47">
        <v>11799</v>
      </c>
      <c r="H34" s="47">
        <v>2987</v>
      </c>
      <c r="I34" s="47">
        <v>3932</v>
      </c>
      <c r="J34" s="47">
        <v>978.32</v>
      </c>
      <c r="K34" s="34">
        <f t="shared" si="1"/>
        <v>24.339213865676264</v>
      </c>
      <c r="L34" s="53">
        <f t="shared" si="4"/>
        <v>27.236080178173722</v>
      </c>
      <c r="M34" s="34">
        <f t="shared" si="2"/>
        <v>33.32485803881685</v>
      </c>
      <c r="N34" s="34">
        <f t="shared" si="3"/>
        <v>32.75259457649816</v>
      </c>
      <c r="O34" s="34"/>
    </row>
    <row r="35" spans="1:15" ht="15">
      <c r="A35" s="2">
        <v>21</v>
      </c>
      <c r="B35" s="209" t="s">
        <v>71</v>
      </c>
      <c r="C35" s="94">
        <v>4976</v>
      </c>
      <c r="D35" s="47">
        <v>1700</v>
      </c>
      <c r="E35" s="47">
        <f t="shared" si="5"/>
        <v>3622</v>
      </c>
      <c r="F35" s="47">
        <f t="shared" si="6"/>
        <v>702</v>
      </c>
      <c r="G35" s="47">
        <v>8598</v>
      </c>
      <c r="H35" s="47">
        <v>2402</v>
      </c>
      <c r="I35" s="47">
        <v>34</v>
      </c>
      <c r="J35" s="47">
        <v>5</v>
      </c>
      <c r="K35" s="34">
        <f t="shared" si="1"/>
        <v>0.6832797427652734</v>
      </c>
      <c r="L35" s="53">
        <f t="shared" si="4"/>
        <v>0.29411764705882354</v>
      </c>
      <c r="M35" s="34">
        <f t="shared" si="2"/>
        <v>0.3954408001860898</v>
      </c>
      <c r="N35" s="34">
        <v>0</v>
      </c>
      <c r="O35" s="221" t="s">
        <v>120</v>
      </c>
    </row>
    <row r="36" spans="1:15" ht="15">
      <c r="A36" s="2">
        <v>22</v>
      </c>
      <c r="B36" s="209" t="s">
        <v>72</v>
      </c>
      <c r="C36" s="94">
        <v>377</v>
      </c>
      <c r="D36" s="47">
        <v>5</v>
      </c>
      <c r="E36" s="47">
        <f t="shared" si="5"/>
        <v>-367</v>
      </c>
      <c r="F36" s="47">
        <f t="shared" si="6"/>
        <v>0</v>
      </c>
      <c r="G36" s="47">
        <v>10</v>
      </c>
      <c r="H36" s="47">
        <v>5</v>
      </c>
      <c r="I36" s="47">
        <v>5</v>
      </c>
      <c r="J36" s="47">
        <v>2.5</v>
      </c>
      <c r="K36" s="34">
        <f t="shared" si="1"/>
        <v>1.3262599469496021</v>
      </c>
      <c r="L36" s="53">
        <f t="shared" si="4"/>
        <v>50</v>
      </c>
      <c r="M36" s="34">
        <f t="shared" si="2"/>
        <v>50</v>
      </c>
      <c r="N36" s="34">
        <v>0</v>
      </c>
      <c r="O36" s="34"/>
    </row>
    <row r="37" spans="1:15" ht="15">
      <c r="A37" s="2">
        <v>23</v>
      </c>
      <c r="B37" s="209" t="s">
        <v>73</v>
      </c>
      <c r="C37" s="94">
        <v>2576</v>
      </c>
      <c r="D37" s="47">
        <v>1088</v>
      </c>
      <c r="E37" s="47">
        <f t="shared" si="5"/>
        <v>0</v>
      </c>
      <c r="F37" s="47">
        <f t="shared" si="6"/>
        <v>0</v>
      </c>
      <c r="G37" s="47">
        <v>2576</v>
      </c>
      <c r="H37" s="47">
        <v>1088</v>
      </c>
      <c r="I37" s="47">
        <v>1984</v>
      </c>
      <c r="J37" s="47">
        <v>625</v>
      </c>
      <c r="K37" s="34">
        <f t="shared" si="1"/>
        <v>77.01863354037268</v>
      </c>
      <c r="L37" s="53">
        <f t="shared" si="4"/>
        <v>57.44485294117647</v>
      </c>
      <c r="M37" s="34">
        <f t="shared" si="2"/>
        <v>77.01863354037268</v>
      </c>
      <c r="N37" s="34">
        <f t="shared" si="3"/>
        <v>57.44485294117647</v>
      </c>
      <c r="O37" s="34"/>
    </row>
    <row r="38" spans="1:15" ht="15">
      <c r="A38" s="2">
        <v>24</v>
      </c>
      <c r="B38" s="209" t="s">
        <v>74</v>
      </c>
      <c r="C38" s="94">
        <v>4220</v>
      </c>
      <c r="D38" s="47">
        <v>1435</v>
      </c>
      <c r="E38" s="47">
        <f t="shared" si="5"/>
        <v>0</v>
      </c>
      <c r="F38" s="47">
        <f t="shared" si="6"/>
        <v>197</v>
      </c>
      <c r="G38" s="47">
        <v>4220</v>
      </c>
      <c r="H38" s="47">
        <v>1632</v>
      </c>
      <c r="I38" s="47">
        <v>3381</v>
      </c>
      <c r="J38" s="47">
        <v>1127.6</v>
      </c>
      <c r="K38" s="34">
        <f t="shared" si="1"/>
        <v>80.11848341232228</v>
      </c>
      <c r="L38" s="53">
        <f t="shared" si="4"/>
        <v>78.57839721254355</v>
      </c>
      <c r="M38" s="34">
        <f t="shared" si="2"/>
        <v>80.11848341232228</v>
      </c>
      <c r="N38" s="34">
        <f t="shared" si="3"/>
        <v>69.09313725490196</v>
      </c>
      <c r="O38" s="34"/>
    </row>
    <row r="39" spans="1:15" ht="15">
      <c r="A39" s="2">
        <v>25</v>
      </c>
      <c r="B39" s="209" t="s">
        <v>75</v>
      </c>
      <c r="C39" s="94">
        <v>2844</v>
      </c>
      <c r="D39" s="47">
        <v>371</v>
      </c>
      <c r="E39" s="47">
        <f t="shared" si="5"/>
        <v>0</v>
      </c>
      <c r="F39" s="47">
        <f t="shared" si="6"/>
        <v>0</v>
      </c>
      <c r="G39" s="47">
        <v>2844</v>
      </c>
      <c r="H39" s="47">
        <v>371</v>
      </c>
      <c r="I39" s="47">
        <v>1500</v>
      </c>
      <c r="J39" s="47">
        <v>229</v>
      </c>
      <c r="K39" s="34">
        <f t="shared" si="1"/>
        <v>52.742616033755276</v>
      </c>
      <c r="L39" s="53">
        <f t="shared" si="4"/>
        <v>61.725067385444746</v>
      </c>
      <c r="M39" s="34">
        <v>0</v>
      </c>
      <c r="N39" s="34">
        <f t="shared" si="3"/>
        <v>61.725067385444746</v>
      </c>
      <c r="O39" s="56"/>
    </row>
    <row r="40" spans="1:15" ht="15.75">
      <c r="A40" s="205" t="s">
        <v>8</v>
      </c>
      <c r="B40" s="210" t="s">
        <v>7</v>
      </c>
      <c r="C40" s="14">
        <f>SUM(C41:C48)</f>
        <v>30729</v>
      </c>
      <c r="D40" s="21">
        <f aca="true" t="shared" si="10" ref="D40:J40">SUM(D41:D48)</f>
        <v>17929</v>
      </c>
      <c r="E40" s="21">
        <f t="shared" si="10"/>
        <v>506</v>
      </c>
      <c r="F40" s="21">
        <f t="shared" si="10"/>
        <v>5209</v>
      </c>
      <c r="G40" s="21">
        <f t="shared" si="10"/>
        <v>31235</v>
      </c>
      <c r="H40" s="21">
        <f t="shared" si="10"/>
        <v>18811</v>
      </c>
      <c r="I40" s="21">
        <f t="shared" si="10"/>
        <v>7088</v>
      </c>
      <c r="J40" s="21">
        <f t="shared" si="10"/>
        <v>6665.280000000001</v>
      </c>
      <c r="K40" s="87">
        <f t="shared" si="1"/>
        <v>23.066159002896285</v>
      </c>
      <c r="L40" s="88">
        <f t="shared" si="4"/>
        <v>37.175971889118195</v>
      </c>
      <c r="M40" s="87">
        <f t="shared" si="2"/>
        <v>22.692492396350247</v>
      </c>
      <c r="N40" s="77">
        <f t="shared" si="3"/>
        <v>35.4328850140875</v>
      </c>
      <c r="O40" s="34"/>
    </row>
    <row r="41" spans="1:15" ht="15">
      <c r="A41" s="2">
        <v>26</v>
      </c>
      <c r="B41" s="209" t="s">
        <v>76</v>
      </c>
      <c r="C41" s="99">
        <v>0</v>
      </c>
      <c r="D41" s="47"/>
      <c r="E41" s="47">
        <f t="shared" si="5"/>
        <v>0</v>
      </c>
      <c r="F41" s="47">
        <f t="shared" si="6"/>
        <v>0</v>
      </c>
      <c r="G41" s="47"/>
      <c r="H41" s="47"/>
      <c r="I41" s="47"/>
      <c r="J41" s="47"/>
      <c r="K41" s="34">
        <v>0</v>
      </c>
      <c r="L41" s="53">
        <v>0</v>
      </c>
      <c r="M41" s="34">
        <v>0</v>
      </c>
      <c r="N41" s="34">
        <v>0</v>
      </c>
      <c r="O41" s="34"/>
    </row>
    <row r="42" spans="1:15" ht="15">
      <c r="A42" s="2">
        <v>27</v>
      </c>
      <c r="B42" s="209" t="s">
        <v>77</v>
      </c>
      <c r="C42" s="99">
        <v>9394</v>
      </c>
      <c r="D42" s="47">
        <v>5067</v>
      </c>
      <c r="E42" s="47">
        <f t="shared" si="5"/>
        <v>0</v>
      </c>
      <c r="F42" s="47">
        <f>G42-D42</f>
        <v>4327</v>
      </c>
      <c r="G42" s="47">
        <v>9394</v>
      </c>
      <c r="H42" s="47">
        <v>5067</v>
      </c>
      <c r="I42" s="47">
        <v>576</v>
      </c>
      <c r="J42" s="49">
        <v>115.1</v>
      </c>
      <c r="K42" s="34">
        <f t="shared" si="1"/>
        <v>6.131573344688099</v>
      </c>
      <c r="L42" s="53">
        <f t="shared" si="4"/>
        <v>2.2715610815077953</v>
      </c>
      <c r="M42" s="34">
        <f t="shared" si="2"/>
        <v>6.131573344688099</v>
      </c>
      <c r="N42" s="34">
        <f t="shared" si="3"/>
        <v>2.2715610815077953</v>
      </c>
      <c r="O42" s="34"/>
    </row>
    <row r="43" spans="1:15" ht="15">
      <c r="A43" s="2">
        <v>28</v>
      </c>
      <c r="B43" s="209" t="s">
        <v>78</v>
      </c>
      <c r="C43" s="99">
        <v>6627</v>
      </c>
      <c r="D43" s="47">
        <v>2135</v>
      </c>
      <c r="E43" s="47">
        <f t="shared" si="5"/>
        <v>0</v>
      </c>
      <c r="F43" s="47">
        <f t="shared" si="6"/>
        <v>0</v>
      </c>
      <c r="G43" s="47">
        <v>6627</v>
      </c>
      <c r="H43" s="47">
        <v>2135</v>
      </c>
      <c r="I43" s="47"/>
      <c r="J43" s="47">
        <v>563.33</v>
      </c>
      <c r="K43" s="34">
        <f t="shared" si="1"/>
        <v>0</v>
      </c>
      <c r="L43" s="53">
        <f t="shared" si="4"/>
        <v>26.385480093676815</v>
      </c>
      <c r="M43" s="34">
        <f t="shared" si="2"/>
        <v>0</v>
      </c>
      <c r="N43" s="34">
        <f t="shared" si="3"/>
        <v>26.385480093676815</v>
      </c>
      <c r="O43" s="34"/>
    </row>
    <row r="44" spans="1:15" ht="15">
      <c r="A44" s="2">
        <v>29</v>
      </c>
      <c r="B44" s="209" t="s">
        <v>79</v>
      </c>
      <c r="C44" s="99">
        <v>700</v>
      </c>
      <c r="D44" s="47">
        <v>459</v>
      </c>
      <c r="E44" s="47">
        <f t="shared" si="5"/>
        <v>0</v>
      </c>
      <c r="F44" s="47">
        <f t="shared" si="6"/>
        <v>0</v>
      </c>
      <c r="G44" s="47">
        <v>700</v>
      </c>
      <c r="H44" s="47">
        <v>459</v>
      </c>
      <c r="I44" s="47">
        <v>123</v>
      </c>
      <c r="J44" s="47">
        <v>61.5</v>
      </c>
      <c r="K44" s="34">
        <f t="shared" si="1"/>
        <v>17.57142857142857</v>
      </c>
      <c r="L44" s="53">
        <f t="shared" si="4"/>
        <v>13.398692810457517</v>
      </c>
      <c r="M44" s="34">
        <f t="shared" si="2"/>
        <v>17.57142857142857</v>
      </c>
      <c r="N44" s="34">
        <f t="shared" si="3"/>
        <v>13.398692810457517</v>
      </c>
      <c r="O44" s="34"/>
    </row>
    <row r="45" spans="1:15" ht="15">
      <c r="A45" s="2">
        <v>30</v>
      </c>
      <c r="B45" s="209" t="s">
        <v>80</v>
      </c>
      <c r="C45" s="99">
        <v>3627</v>
      </c>
      <c r="D45" s="47">
        <v>1140</v>
      </c>
      <c r="E45" s="47">
        <f t="shared" si="5"/>
        <v>0</v>
      </c>
      <c r="F45" s="47">
        <f t="shared" si="6"/>
        <v>0</v>
      </c>
      <c r="G45" s="47">
        <v>3627</v>
      </c>
      <c r="H45" s="47">
        <v>1140</v>
      </c>
      <c r="I45" s="47">
        <v>307</v>
      </c>
      <c r="J45" s="47">
        <v>95.35</v>
      </c>
      <c r="K45" s="34">
        <f t="shared" si="1"/>
        <v>8.464295561069754</v>
      </c>
      <c r="L45" s="53">
        <f t="shared" si="4"/>
        <v>8.364035087719298</v>
      </c>
      <c r="M45" s="34">
        <f t="shared" si="2"/>
        <v>8.464295561069754</v>
      </c>
      <c r="N45" s="34">
        <f t="shared" si="3"/>
        <v>8.364035087719298</v>
      </c>
      <c r="O45" s="34"/>
    </row>
    <row r="46" spans="1:15" ht="15">
      <c r="A46" s="2">
        <v>31</v>
      </c>
      <c r="B46" s="209" t="s">
        <v>81</v>
      </c>
      <c r="C46" s="99">
        <v>2757</v>
      </c>
      <c r="D46" s="47">
        <v>1930</v>
      </c>
      <c r="E46" s="47">
        <f t="shared" si="5"/>
        <v>0</v>
      </c>
      <c r="F46" s="47">
        <f t="shared" si="6"/>
        <v>0</v>
      </c>
      <c r="G46" s="47">
        <v>2757</v>
      </c>
      <c r="H46" s="47">
        <v>1930</v>
      </c>
      <c r="I46" s="47">
        <v>754</v>
      </c>
      <c r="J46" s="47">
        <v>451</v>
      </c>
      <c r="K46" s="34">
        <f t="shared" si="1"/>
        <v>27.348567283278925</v>
      </c>
      <c r="L46" s="53">
        <f t="shared" si="4"/>
        <v>23.36787564766839</v>
      </c>
      <c r="M46" s="34">
        <f t="shared" si="2"/>
        <v>27.348567283278925</v>
      </c>
      <c r="N46" s="34">
        <f t="shared" si="3"/>
        <v>23.36787564766839</v>
      </c>
      <c r="O46" s="34"/>
    </row>
    <row r="47" spans="1:15" ht="15">
      <c r="A47" s="2">
        <v>32</v>
      </c>
      <c r="B47" s="209" t="s">
        <v>82</v>
      </c>
      <c r="C47" s="99">
        <v>3440</v>
      </c>
      <c r="D47" s="47">
        <v>3014</v>
      </c>
      <c r="E47" s="47">
        <f t="shared" si="5"/>
        <v>0</v>
      </c>
      <c r="F47" s="47">
        <f t="shared" si="6"/>
        <v>0</v>
      </c>
      <c r="G47" s="47">
        <v>3440</v>
      </c>
      <c r="H47" s="47">
        <v>3014</v>
      </c>
      <c r="I47" s="47">
        <v>638</v>
      </c>
      <c r="J47" s="47">
        <v>313</v>
      </c>
      <c r="K47" s="34">
        <f t="shared" si="1"/>
        <v>18.546511627906977</v>
      </c>
      <c r="L47" s="53">
        <f t="shared" si="4"/>
        <v>10.384870603848706</v>
      </c>
      <c r="M47" s="34">
        <f t="shared" si="2"/>
        <v>18.546511627906977</v>
      </c>
      <c r="N47" s="34">
        <f t="shared" si="3"/>
        <v>10.384870603848706</v>
      </c>
      <c r="O47" s="34"/>
    </row>
    <row r="48" spans="1:15" ht="15">
      <c r="A48" s="2">
        <v>33</v>
      </c>
      <c r="B48" s="209" t="s">
        <v>83</v>
      </c>
      <c r="C48" s="99">
        <v>4184</v>
      </c>
      <c r="D48" s="47">
        <v>4184</v>
      </c>
      <c r="E48" s="47">
        <f t="shared" si="5"/>
        <v>506</v>
      </c>
      <c r="F48" s="47">
        <f t="shared" si="6"/>
        <v>882</v>
      </c>
      <c r="G48" s="47">
        <v>4690</v>
      </c>
      <c r="H48" s="47">
        <v>5066</v>
      </c>
      <c r="I48" s="47">
        <v>4690</v>
      </c>
      <c r="J48" s="47">
        <v>5066</v>
      </c>
      <c r="K48" s="34">
        <f t="shared" si="1"/>
        <v>112.09369024856596</v>
      </c>
      <c r="L48" s="53">
        <f t="shared" si="4"/>
        <v>121.08030592734225</v>
      </c>
      <c r="M48" s="34">
        <f t="shared" si="2"/>
        <v>100</v>
      </c>
      <c r="N48" s="34">
        <f t="shared" si="3"/>
        <v>100</v>
      </c>
      <c r="O48" s="221" t="s">
        <v>121</v>
      </c>
    </row>
    <row r="49" spans="1:15" ht="15.75">
      <c r="A49" s="205" t="s">
        <v>6</v>
      </c>
      <c r="B49" s="208" t="s">
        <v>84</v>
      </c>
      <c r="C49" s="16">
        <f>SUM(C50:C54)</f>
        <v>29821</v>
      </c>
      <c r="D49" s="23">
        <f>SUM(D50:D54)</f>
        <v>10179</v>
      </c>
      <c r="E49" s="86">
        <f t="shared" si="5"/>
        <v>-5930</v>
      </c>
      <c r="F49" s="86">
        <f t="shared" si="6"/>
        <v>-2666.1000000000004</v>
      </c>
      <c r="G49" s="23">
        <f>SUM(G50:G54)</f>
        <v>23891</v>
      </c>
      <c r="H49" s="23">
        <f>SUM(H50:H54)</f>
        <v>7512.9</v>
      </c>
      <c r="I49" s="23">
        <f>SUM(I50:I54)</f>
        <v>11929</v>
      </c>
      <c r="J49" s="23">
        <f>SUM(J50:J54)</f>
        <v>4945.73</v>
      </c>
      <c r="K49" s="87">
        <f t="shared" si="1"/>
        <v>40.00201200496294</v>
      </c>
      <c r="L49" s="88">
        <f t="shared" si="4"/>
        <v>48.587582277237445</v>
      </c>
      <c r="M49" s="87">
        <f t="shared" si="2"/>
        <v>49.93093633585869</v>
      </c>
      <c r="N49" s="77">
        <f t="shared" si="3"/>
        <v>65.8298393429967</v>
      </c>
      <c r="O49" s="34"/>
    </row>
    <row r="50" spans="1:15" ht="15">
      <c r="A50" s="2">
        <v>34</v>
      </c>
      <c r="B50" s="209" t="s">
        <v>85</v>
      </c>
      <c r="C50" s="99">
        <v>14415</v>
      </c>
      <c r="D50" s="47">
        <v>5608</v>
      </c>
      <c r="E50" s="47">
        <f t="shared" si="5"/>
        <v>-5712</v>
      </c>
      <c r="F50" s="47">
        <f t="shared" si="6"/>
        <v>-2486</v>
      </c>
      <c r="G50" s="47">
        <v>8703</v>
      </c>
      <c r="H50" s="47">
        <v>3122</v>
      </c>
      <c r="I50" s="47">
        <v>4542</v>
      </c>
      <c r="J50" s="47">
        <v>1826</v>
      </c>
      <c r="K50" s="34">
        <f t="shared" si="1"/>
        <v>31.508844953173774</v>
      </c>
      <c r="L50" s="53">
        <f t="shared" si="4"/>
        <v>32.56062767475036</v>
      </c>
      <c r="M50" s="34">
        <f t="shared" si="2"/>
        <v>52.18890037917959</v>
      </c>
      <c r="N50" s="34">
        <f t="shared" si="3"/>
        <v>58.48814862267777</v>
      </c>
      <c r="O50" s="34"/>
    </row>
    <row r="51" spans="1:15" ht="15">
      <c r="A51" s="2">
        <v>35</v>
      </c>
      <c r="B51" s="209" t="s">
        <v>86</v>
      </c>
      <c r="C51" s="99">
        <v>851</v>
      </c>
      <c r="D51" s="47">
        <v>328</v>
      </c>
      <c r="E51" s="47">
        <f t="shared" si="5"/>
        <v>-218</v>
      </c>
      <c r="F51" s="47">
        <f t="shared" si="6"/>
        <v>-95.6</v>
      </c>
      <c r="G51" s="47">
        <v>633</v>
      </c>
      <c r="H51" s="47">
        <v>232.4</v>
      </c>
      <c r="I51" s="47">
        <v>633</v>
      </c>
      <c r="J51" s="47">
        <v>232.1</v>
      </c>
      <c r="K51" s="34">
        <f t="shared" si="1"/>
        <v>74.38307873090481</v>
      </c>
      <c r="L51" s="53">
        <f t="shared" si="4"/>
        <v>70.76219512195122</v>
      </c>
      <c r="M51" s="34">
        <f t="shared" si="2"/>
        <v>100</v>
      </c>
      <c r="N51" s="34">
        <f t="shared" si="3"/>
        <v>99.8709122203098</v>
      </c>
      <c r="O51" s="34"/>
    </row>
    <row r="52" spans="1:15" ht="15">
      <c r="A52" s="2">
        <v>36</v>
      </c>
      <c r="B52" s="205" t="s">
        <v>5</v>
      </c>
      <c r="C52" s="99">
        <v>4667</v>
      </c>
      <c r="D52" s="47">
        <v>2492</v>
      </c>
      <c r="E52" s="47">
        <f t="shared" si="5"/>
        <v>0</v>
      </c>
      <c r="F52" s="47">
        <f t="shared" si="6"/>
        <v>-84.5</v>
      </c>
      <c r="G52" s="47">
        <v>4667</v>
      </c>
      <c r="H52" s="47">
        <v>2407.5</v>
      </c>
      <c r="I52" s="47">
        <v>2923</v>
      </c>
      <c r="J52" s="47">
        <v>1626.21</v>
      </c>
      <c r="K52" s="34">
        <f t="shared" si="1"/>
        <v>62.63124062566959</v>
      </c>
      <c r="L52" s="53">
        <f t="shared" si="4"/>
        <v>65.25722311396468</v>
      </c>
      <c r="M52" s="34">
        <f t="shared" si="2"/>
        <v>62.63124062566959</v>
      </c>
      <c r="N52" s="34">
        <f t="shared" si="3"/>
        <v>67.54766355140187</v>
      </c>
      <c r="O52" s="34"/>
    </row>
    <row r="53" spans="1:15" ht="15">
      <c r="A53" s="2">
        <v>37</v>
      </c>
      <c r="B53" s="205" t="s">
        <v>4</v>
      </c>
      <c r="C53" s="99">
        <v>3375</v>
      </c>
      <c r="D53" s="47">
        <v>1289</v>
      </c>
      <c r="E53" s="47">
        <f t="shared" si="5"/>
        <v>0</v>
      </c>
      <c r="F53" s="47">
        <f t="shared" si="6"/>
        <v>0</v>
      </c>
      <c r="G53" s="47">
        <v>3375</v>
      </c>
      <c r="H53" s="47">
        <v>1289</v>
      </c>
      <c r="I53" s="47">
        <v>1500</v>
      </c>
      <c r="J53" s="47">
        <v>400</v>
      </c>
      <c r="K53" s="34">
        <f t="shared" si="1"/>
        <v>44.44444444444444</v>
      </c>
      <c r="L53" s="53">
        <f t="shared" si="4"/>
        <v>31.03180760279286</v>
      </c>
      <c r="M53" s="34">
        <f t="shared" si="2"/>
        <v>44.44444444444444</v>
      </c>
      <c r="N53" s="34">
        <f t="shared" si="3"/>
        <v>31.03180760279286</v>
      </c>
      <c r="O53" s="34"/>
    </row>
    <row r="54" spans="1:16" ht="15">
      <c r="A54" s="2">
        <v>38</v>
      </c>
      <c r="B54" s="209" t="s">
        <v>87</v>
      </c>
      <c r="C54" s="99">
        <v>6513</v>
      </c>
      <c r="D54" s="47">
        <v>462</v>
      </c>
      <c r="E54" s="47">
        <f t="shared" si="5"/>
        <v>0</v>
      </c>
      <c r="F54" s="47">
        <f t="shared" si="6"/>
        <v>0</v>
      </c>
      <c r="G54" s="47">
        <v>6513</v>
      </c>
      <c r="H54" s="47">
        <v>462</v>
      </c>
      <c r="I54" s="47">
        <v>2331</v>
      </c>
      <c r="J54" s="47">
        <v>861.42</v>
      </c>
      <c r="K54" s="34">
        <f t="shared" si="1"/>
        <v>35.78995854444956</v>
      </c>
      <c r="L54" s="53">
        <f t="shared" si="4"/>
        <v>186.45454545454544</v>
      </c>
      <c r="M54" s="34">
        <f t="shared" si="2"/>
        <v>35.78995854444956</v>
      </c>
      <c r="N54" s="34">
        <v>0</v>
      </c>
      <c r="O54" s="221" t="s">
        <v>122</v>
      </c>
      <c r="P54" s="55"/>
    </row>
    <row r="55" spans="1:15" ht="15.75">
      <c r="A55" s="205" t="s">
        <v>3</v>
      </c>
      <c r="B55" s="208" t="s">
        <v>88</v>
      </c>
      <c r="C55" s="16">
        <f>SUM(C56:C60)</f>
        <v>8038</v>
      </c>
      <c r="D55" s="23">
        <f>SUM(D56:D60)</f>
        <v>3735</v>
      </c>
      <c r="E55" s="86">
        <f t="shared" si="5"/>
        <v>-1936</v>
      </c>
      <c r="F55" s="86">
        <f t="shared" si="6"/>
        <v>-736.7600000000002</v>
      </c>
      <c r="G55" s="23">
        <f>SUM(G56:G60)</f>
        <v>6102</v>
      </c>
      <c r="H55" s="23">
        <f>SUM(H56:H60)</f>
        <v>2998.24</v>
      </c>
      <c r="I55" s="23">
        <f>SUM(I56:I60)</f>
        <v>2588</v>
      </c>
      <c r="J55" s="23">
        <f>SUM(J56:J60)</f>
        <v>1804.1999999999998</v>
      </c>
      <c r="K55" s="87">
        <f t="shared" si="1"/>
        <v>32.19706394625529</v>
      </c>
      <c r="L55" s="88">
        <f t="shared" si="4"/>
        <v>48.30522088353413</v>
      </c>
      <c r="M55" s="87">
        <f t="shared" si="2"/>
        <v>42.41232382825303</v>
      </c>
      <c r="N55" s="77">
        <f t="shared" si="3"/>
        <v>60.17530284433534</v>
      </c>
      <c r="O55" s="34"/>
    </row>
    <row r="56" spans="1:15" ht="15">
      <c r="A56" s="2">
        <v>39</v>
      </c>
      <c r="B56" s="209" t="s">
        <v>89</v>
      </c>
      <c r="C56" s="99">
        <v>3287</v>
      </c>
      <c r="D56" s="47">
        <v>1224</v>
      </c>
      <c r="E56" s="47">
        <f t="shared" si="5"/>
        <v>-1936</v>
      </c>
      <c r="F56" s="47">
        <f t="shared" si="6"/>
        <v>-1224</v>
      </c>
      <c r="G56" s="47">
        <v>1351</v>
      </c>
      <c r="H56" s="47"/>
      <c r="I56" s="47">
        <v>0</v>
      </c>
      <c r="J56" s="47">
        <v>0</v>
      </c>
      <c r="K56" s="34">
        <f t="shared" si="1"/>
        <v>0</v>
      </c>
      <c r="L56" s="53">
        <f t="shared" si="4"/>
        <v>0</v>
      </c>
      <c r="M56" s="34">
        <f t="shared" si="2"/>
        <v>0</v>
      </c>
      <c r="N56" s="34">
        <v>0</v>
      </c>
      <c r="O56" s="34"/>
    </row>
    <row r="57" spans="1:15" ht="15">
      <c r="A57" s="2">
        <v>40</v>
      </c>
      <c r="B57" s="209" t="s">
        <v>90</v>
      </c>
      <c r="C57" s="99">
        <v>3285</v>
      </c>
      <c r="D57" s="47">
        <v>1643</v>
      </c>
      <c r="E57" s="47">
        <f t="shared" si="5"/>
        <v>0</v>
      </c>
      <c r="F57" s="47">
        <f t="shared" si="6"/>
        <v>575.3699999999999</v>
      </c>
      <c r="G57" s="47">
        <v>3285</v>
      </c>
      <c r="H57" s="47">
        <v>2218.37</v>
      </c>
      <c r="I57" s="47">
        <v>2481</v>
      </c>
      <c r="J57" s="47">
        <v>1756.87</v>
      </c>
      <c r="K57" s="34">
        <f t="shared" si="1"/>
        <v>75.52511415525115</v>
      </c>
      <c r="L57" s="53">
        <f t="shared" si="4"/>
        <v>106.93061472915397</v>
      </c>
      <c r="M57" s="34">
        <f t="shared" si="2"/>
        <v>75.52511415525115</v>
      </c>
      <c r="N57" s="34">
        <f t="shared" si="3"/>
        <v>79.19643702358037</v>
      </c>
      <c r="O57" s="34"/>
    </row>
    <row r="58" spans="1:15" ht="15">
      <c r="A58" s="2">
        <v>41</v>
      </c>
      <c r="B58" s="209" t="s">
        <v>91</v>
      </c>
      <c r="C58" s="99">
        <v>61</v>
      </c>
      <c r="D58" s="47">
        <v>31</v>
      </c>
      <c r="E58" s="47">
        <f t="shared" si="5"/>
        <v>0</v>
      </c>
      <c r="F58" s="47">
        <f t="shared" si="6"/>
        <v>0</v>
      </c>
      <c r="G58" s="47">
        <v>61</v>
      </c>
      <c r="H58" s="47">
        <v>31</v>
      </c>
      <c r="I58" s="47">
        <v>61</v>
      </c>
      <c r="J58" s="47">
        <v>31</v>
      </c>
      <c r="K58" s="34">
        <f t="shared" si="1"/>
        <v>100</v>
      </c>
      <c r="L58" s="53">
        <f t="shared" si="4"/>
        <v>100</v>
      </c>
      <c r="M58" s="34">
        <f t="shared" si="2"/>
        <v>100</v>
      </c>
      <c r="N58" s="34">
        <f t="shared" si="3"/>
        <v>100</v>
      </c>
      <c r="O58" s="34"/>
    </row>
    <row r="59" spans="1:15" ht="15">
      <c r="A59" s="2">
        <v>42</v>
      </c>
      <c r="B59" s="209" t="s">
        <v>92</v>
      </c>
      <c r="C59" s="99">
        <v>436</v>
      </c>
      <c r="D59" s="47">
        <v>352</v>
      </c>
      <c r="E59" s="47">
        <f t="shared" si="5"/>
        <v>0</v>
      </c>
      <c r="F59" s="47">
        <f t="shared" si="6"/>
        <v>-88.13</v>
      </c>
      <c r="G59" s="47">
        <v>436</v>
      </c>
      <c r="H59" s="47">
        <v>263.87</v>
      </c>
      <c r="I59" s="47">
        <v>0</v>
      </c>
      <c r="J59" s="47">
        <v>0</v>
      </c>
      <c r="K59" s="34">
        <f t="shared" si="1"/>
        <v>0</v>
      </c>
      <c r="L59" s="53">
        <f t="shared" si="4"/>
        <v>0</v>
      </c>
      <c r="M59" s="34">
        <f t="shared" si="2"/>
        <v>0</v>
      </c>
      <c r="N59" s="34">
        <f t="shared" si="3"/>
        <v>0</v>
      </c>
      <c r="O59" s="34"/>
    </row>
    <row r="60" spans="1:15" ht="15">
      <c r="A60" s="2">
        <v>43</v>
      </c>
      <c r="B60" s="209" t="s">
        <v>93</v>
      </c>
      <c r="C60" s="99">
        <v>969</v>
      </c>
      <c r="D60" s="47">
        <v>485</v>
      </c>
      <c r="E60" s="47">
        <f t="shared" si="5"/>
        <v>0</v>
      </c>
      <c r="F60" s="47">
        <f t="shared" si="6"/>
        <v>0</v>
      </c>
      <c r="G60" s="47">
        <v>969</v>
      </c>
      <c r="H60" s="47">
        <v>485</v>
      </c>
      <c r="I60" s="47">
        <v>46</v>
      </c>
      <c r="J60" s="47">
        <v>16.33</v>
      </c>
      <c r="K60" s="34">
        <f t="shared" si="1"/>
        <v>4.747162022703819</v>
      </c>
      <c r="L60" s="53">
        <f t="shared" si="4"/>
        <v>3.36701030927835</v>
      </c>
      <c r="M60" s="34">
        <f t="shared" si="2"/>
        <v>4.747162022703819</v>
      </c>
      <c r="N60" s="34">
        <f t="shared" si="3"/>
        <v>3.36701030927835</v>
      </c>
      <c r="O60" s="34"/>
    </row>
    <row r="61" spans="1:15" ht="15.75">
      <c r="A61" s="205" t="s">
        <v>2</v>
      </c>
      <c r="B61" s="210" t="s">
        <v>1</v>
      </c>
      <c r="C61" s="16">
        <f>SUM(C62:C71)</f>
        <v>62914</v>
      </c>
      <c r="D61" s="23">
        <f>SUM(D62:D71)</f>
        <v>19907</v>
      </c>
      <c r="E61" s="23">
        <f aca="true" t="shared" si="11" ref="E61:J61">SUM(E62:E71)</f>
        <v>540</v>
      </c>
      <c r="F61" s="23">
        <f t="shared" si="11"/>
        <v>-90</v>
      </c>
      <c r="G61" s="23">
        <f t="shared" si="11"/>
        <v>63454</v>
      </c>
      <c r="H61" s="23">
        <f t="shared" si="11"/>
        <v>19817</v>
      </c>
      <c r="I61" s="23">
        <f t="shared" si="11"/>
        <v>2236</v>
      </c>
      <c r="J61" s="23">
        <f t="shared" si="11"/>
        <v>136.1</v>
      </c>
      <c r="K61" s="81">
        <f t="shared" si="1"/>
        <v>3.554057920335697</v>
      </c>
      <c r="L61" s="85">
        <f t="shared" si="4"/>
        <v>0.6836791078515094</v>
      </c>
      <c r="M61" s="81">
        <f t="shared" si="2"/>
        <v>3.5238125256091024</v>
      </c>
      <c r="N61" s="77">
        <f t="shared" si="3"/>
        <v>0.6867840742796588</v>
      </c>
      <c r="O61" s="34"/>
    </row>
    <row r="62" spans="1:15" ht="15">
      <c r="A62" s="2">
        <v>45</v>
      </c>
      <c r="B62" s="209" t="s">
        <v>94</v>
      </c>
      <c r="C62" s="99">
        <v>18611</v>
      </c>
      <c r="D62" s="47">
        <v>3897</v>
      </c>
      <c r="E62" s="47">
        <f t="shared" si="5"/>
        <v>0</v>
      </c>
      <c r="F62" s="47">
        <f t="shared" si="6"/>
        <v>0</v>
      </c>
      <c r="G62" s="47">
        <v>18611</v>
      </c>
      <c r="H62" s="47">
        <v>3897</v>
      </c>
      <c r="I62" s="47">
        <v>0</v>
      </c>
      <c r="J62" s="47">
        <v>0</v>
      </c>
      <c r="K62" s="34">
        <f t="shared" si="1"/>
        <v>0</v>
      </c>
      <c r="L62" s="53">
        <f t="shared" si="4"/>
        <v>0</v>
      </c>
      <c r="M62" s="34">
        <f t="shared" si="2"/>
        <v>0</v>
      </c>
      <c r="N62" s="34">
        <f t="shared" si="3"/>
        <v>0</v>
      </c>
      <c r="O62" s="34"/>
    </row>
    <row r="63" spans="1:15" ht="15">
      <c r="A63" s="2">
        <v>46</v>
      </c>
      <c r="B63" s="209" t="s">
        <v>95</v>
      </c>
      <c r="C63" s="99">
        <v>1690</v>
      </c>
      <c r="D63" s="47">
        <v>174</v>
      </c>
      <c r="E63" s="47">
        <f t="shared" si="5"/>
        <v>0</v>
      </c>
      <c r="F63" s="47">
        <f t="shared" si="6"/>
        <v>0</v>
      </c>
      <c r="G63" s="47">
        <v>1690</v>
      </c>
      <c r="H63" s="47">
        <v>174</v>
      </c>
      <c r="I63" s="47">
        <v>0</v>
      </c>
      <c r="J63" s="47">
        <v>0</v>
      </c>
      <c r="K63" s="34">
        <f t="shared" si="1"/>
        <v>0</v>
      </c>
      <c r="L63" s="53">
        <f t="shared" si="4"/>
        <v>0</v>
      </c>
      <c r="M63" s="34">
        <f t="shared" si="2"/>
        <v>0</v>
      </c>
      <c r="N63" s="34">
        <f t="shared" si="3"/>
        <v>0</v>
      </c>
      <c r="O63" s="34"/>
    </row>
    <row r="64" spans="1:15" ht="15">
      <c r="A64" s="2">
        <v>47</v>
      </c>
      <c r="B64" s="209" t="s">
        <v>96</v>
      </c>
      <c r="C64" s="99">
        <v>1660</v>
      </c>
      <c r="D64" s="47">
        <v>332</v>
      </c>
      <c r="E64" s="47">
        <f t="shared" si="5"/>
        <v>0</v>
      </c>
      <c r="F64" s="47">
        <f t="shared" si="6"/>
        <v>0</v>
      </c>
      <c r="G64" s="47">
        <v>1660</v>
      </c>
      <c r="H64" s="47">
        <v>332</v>
      </c>
      <c r="I64" s="47">
        <v>0</v>
      </c>
      <c r="J64" s="47">
        <v>0</v>
      </c>
      <c r="K64" s="34">
        <f t="shared" si="1"/>
        <v>0</v>
      </c>
      <c r="L64" s="53">
        <f t="shared" si="4"/>
        <v>0</v>
      </c>
      <c r="M64" s="34">
        <f t="shared" si="2"/>
        <v>0</v>
      </c>
      <c r="N64" s="34">
        <f t="shared" si="3"/>
        <v>0</v>
      </c>
      <c r="O64" s="34"/>
    </row>
    <row r="65" spans="1:16" ht="15">
      <c r="A65" s="2">
        <v>48</v>
      </c>
      <c r="B65" s="209" t="s">
        <v>97</v>
      </c>
      <c r="C65" s="99">
        <v>2179</v>
      </c>
      <c r="D65" s="47">
        <v>0</v>
      </c>
      <c r="E65" s="47">
        <f t="shared" si="5"/>
        <v>0</v>
      </c>
      <c r="F65" s="47">
        <f t="shared" si="6"/>
        <v>0</v>
      </c>
      <c r="G65" s="47">
        <v>2179</v>
      </c>
      <c r="H65" s="47"/>
      <c r="I65" s="47">
        <v>2125</v>
      </c>
      <c r="J65" s="47"/>
      <c r="K65" s="34">
        <f t="shared" si="1"/>
        <v>97.52179899036256</v>
      </c>
      <c r="L65" s="53">
        <v>0</v>
      </c>
      <c r="M65" s="34">
        <f t="shared" si="2"/>
        <v>97.52179899036256</v>
      </c>
      <c r="N65" s="34">
        <v>0</v>
      </c>
      <c r="O65" s="221" t="s">
        <v>123</v>
      </c>
      <c r="P65" s="55"/>
    </row>
    <row r="66" spans="1:15" ht="15">
      <c r="A66" s="2">
        <v>49</v>
      </c>
      <c r="B66" s="209" t="s">
        <v>98</v>
      </c>
      <c r="C66" s="99">
        <v>24345</v>
      </c>
      <c r="D66" s="47">
        <v>6617</v>
      </c>
      <c r="E66" s="47">
        <f t="shared" si="5"/>
        <v>0</v>
      </c>
      <c r="F66" s="47">
        <f t="shared" si="6"/>
        <v>0</v>
      </c>
      <c r="G66" s="47">
        <v>24345</v>
      </c>
      <c r="H66" s="47">
        <v>6617</v>
      </c>
      <c r="I66" s="47">
        <v>0</v>
      </c>
      <c r="J66" s="47">
        <v>0</v>
      </c>
      <c r="K66" s="34">
        <f t="shared" si="1"/>
        <v>0</v>
      </c>
      <c r="L66" s="53">
        <f t="shared" si="4"/>
        <v>0</v>
      </c>
      <c r="M66" s="34">
        <f t="shared" si="2"/>
        <v>0</v>
      </c>
      <c r="N66" s="34">
        <f t="shared" si="3"/>
        <v>0</v>
      </c>
      <c r="O66" s="34"/>
    </row>
    <row r="67" spans="1:15" ht="15">
      <c r="A67" s="2">
        <v>50</v>
      </c>
      <c r="B67" s="205" t="s">
        <v>0</v>
      </c>
      <c r="C67" s="99">
        <v>2611</v>
      </c>
      <c r="D67" s="47">
        <v>1828</v>
      </c>
      <c r="E67" s="47">
        <f t="shared" si="5"/>
        <v>0</v>
      </c>
      <c r="F67" s="47">
        <f t="shared" si="6"/>
        <v>0</v>
      </c>
      <c r="G67" s="47">
        <v>2611</v>
      </c>
      <c r="H67" s="47">
        <v>1828</v>
      </c>
      <c r="I67" s="47">
        <v>0</v>
      </c>
      <c r="J67" s="47">
        <v>0</v>
      </c>
      <c r="K67" s="34">
        <f t="shared" si="1"/>
        <v>0</v>
      </c>
      <c r="L67" s="53">
        <f t="shared" si="4"/>
        <v>0</v>
      </c>
      <c r="M67" s="34">
        <f t="shared" si="2"/>
        <v>0</v>
      </c>
      <c r="N67" s="34">
        <f t="shared" si="3"/>
        <v>0</v>
      </c>
      <c r="O67" s="34"/>
    </row>
    <row r="68" spans="1:15" ht="15">
      <c r="A68" s="2">
        <v>51</v>
      </c>
      <c r="B68" s="209" t="s">
        <v>99</v>
      </c>
      <c r="C68" s="99"/>
      <c r="D68" s="47">
        <v>0</v>
      </c>
      <c r="E68" s="47">
        <f t="shared" si="5"/>
        <v>0</v>
      </c>
      <c r="F68" s="47">
        <f t="shared" si="6"/>
        <v>0</v>
      </c>
      <c r="G68" s="47"/>
      <c r="H68" s="47"/>
      <c r="I68" s="47"/>
      <c r="J68" s="47"/>
      <c r="K68" s="34">
        <v>0</v>
      </c>
      <c r="L68" s="53">
        <v>0</v>
      </c>
      <c r="M68" s="34">
        <v>0</v>
      </c>
      <c r="N68" s="34">
        <v>0</v>
      </c>
      <c r="O68" s="221" t="s">
        <v>124</v>
      </c>
    </row>
    <row r="69" spans="1:15" ht="15">
      <c r="A69" s="2">
        <v>52</v>
      </c>
      <c r="B69" s="209" t="s">
        <v>100</v>
      </c>
      <c r="C69" s="99">
        <v>4556</v>
      </c>
      <c r="D69" s="47">
        <v>3427</v>
      </c>
      <c r="E69" s="47">
        <f t="shared" si="5"/>
        <v>0</v>
      </c>
      <c r="F69" s="47">
        <f t="shared" si="6"/>
        <v>0</v>
      </c>
      <c r="G69" s="47">
        <v>4556</v>
      </c>
      <c r="H69" s="47">
        <v>3427</v>
      </c>
      <c r="I69" s="47">
        <v>0</v>
      </c>
      <c r="J69" s="47">
        <v>0</v>
      </c>
      <c r="K69" s="34">
        <f t="shared" si="1"/>
        <v>0</v>
      </c>
      <c r="L69" s="53">
        <f t="shared" si="4"/>
        <v>0</v>
      </c>
      <c r="M69" s="34">
        <f t="shared" si="2"/>
        <v>0</v>
      </c>
      <c r="N69" s="34">
        <f t="shared" si="3"/>
        <v>0</v>
      </c>
      <c r="O69" s="34"/>
    </row>
    <row r="70" spans="1:15" ht="15">
      <c r="A70" s="2">
        <v>53</v>
      </c>
      <c r="B70" s="209" t="s">
        <v>101</v>
      </c>
      <c r="C70" s="99">
        <v>4197</v>
      </c>
      <c r="D70" s="47">
        <v>2099</v>
      </c>
      <c r="E70" s="47">
        <f t="shared" si="5"/>
        <v>0</v>
      </c>
      <c r="F70" s="47">
        <f t="shared" si="6"/>
        <v>-90</v>
      </c>
      <c r="G70" s="47">
        <v>4197</v>
      </c>
      <c r="H70" s="47">
        <v>2009</v>
      </c>
      <c r="I70" s="47">
        <v>0</v>
      </c>
      <c r="J70" s="47">
        <v>0</v>
      </c>
      <c r="K70" s="34">
        <f t="shared" si="1"/>
        <v>0</v>
      </c>
      <c r="L70" s="53">
        <f t="shared" si="4"/>
        <v>0</v>
      </c>
      <c r="M70" s="34">
        <f t="shared" si="2"/>
        <v>0</v>
      </c>
      <c r="N70" s="34">
        <f t="shared" si="3"/>
        <v>0</v>
      </c>
      <c r="O70" s="34"/>
    </row>
    <row r="71" spans="1:15" ht="15">
      <c r="A71" s="1">
        <v>54</v>
      </c>
      <c r="B71" s="211" t="s">
        <v>102</v>
      </c>
      <c r="C71" s="101">
        <v>3065</v>
      </c>
      <c r="D71" s="48">
        <v>1533</v>
      </c>
      <c r="E71" s="48">
        <f t="shared" si="5"/>
        <v>540</v>
      </c>
      <c r="F71" s="48">
        <f t="shared" si="6"/>
        <v>0</v>
      </c>
      <c r="G71" s="48">
        <v>3605</v>
      </c>
      <c r="H71" s="48">
        <v>1533</v>
      </c>
      <c r="I71" s="48">
        <v>111</v>
      </c>
      <c r="J71" s="48">
        <v>136.1</v>
      </c>
      <c r="K71" s="50">
        <f t="shared" si="1"/>
        <v>3.6215334420880914</v>
      </c>
      <c r="L71" s="54">
        <f t="shared" si="4"/>
        <v>8.87801696020874</v>
      </c>
      <c r="M71" s="67">
        <f t="shared" si="2"/>
        <v>3.0790568654646324</v>
      </c>
      <c r="N71" s="50">
        <f t="shared" si="3"/>
        <v>8.87801696020874</v>
      </c>
      <c r="O71" s="50"/>
    </row>
  </sheetData>
  <mergeCells count="11">
    <mergeCell ref="E5:F8"/>
    <mergeCell ref="G5:H8"/>
    <mergeCell ref="A2:O2"/>
    <mergeCell ref="A3:O3"/>
    <mergeCell ref="O5:O9"/>
    <mergeCell ref="A5:A8"/>
    <mergeCell ref="B5:B8"/>
    <mergeCell ref="I5:J8"/>
    <mergeCell ref="K5:L8"/>
    <mergeCell ref="M5:N8"/>
    <mergeCell ref="C5:D8"/>
  </mergeCells>
  <printOptions/>
  <pageMargins left="0.29" right="0" top="0" bottom="0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71"/>
  <sheetViews>
    <sheetView workbookViewId="0" topLeftCell="A1">
      <selection activeCell="C2" sqref="C2:O2"/>
    </sheetView>
  </sheetViews>
  <sheetFormatPr defaultColWidth="8.796875" defaultRowHeight="15"/>
  <cols>
    <col min="1" max="1" width="6.19921875" style="0" customWidth="1"/>
    <col min="2" max="2" width="3.8984375" style="0" customWidth="1"/>
    <col min="3" max="3" width="10.5" style="0" customWidth="1"/>
    <col min="11" max="11" width="8.3984375" style="0" customWidth="1"/>
  </cols>
  <sheetData>
    <row r="2" spans="3:15" ht="15.75">
      <c r="C2" s="213" t="s">
        <v>146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ht="18" customHeight="1">
      <c r="B3" s="214" t="s">
        <v>32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3:14" ht="18">
      <c r="C4" s="10"/>
      <c r="D4" s="9"/>
      <c r="E4" s="8"/>
      <c r="F4" s="7"/>
      <c r="G4" s="7"/>
      <c r="H4" s="6"/>
      <c r="J4" s="215" t="s">
        <v>33</v>
      </c>
      <c r="K4" s="138"/>
      <c r="L4" s="138"/>
      <c r="N4" s="216" t="s">
        <v>26</v>
      </c>
    </row>
    <row r="5" spans="2:15" ht="15.75" customHeight="1">
      <c r="B5" s="217" t="s">
        <v>13</v>
      </c>
      <c r="C5" s="218" t="s">
        <v>45</v>
      </c>
      <c r="D5" s="202" t="s">
        <v>103</v>
      </c>
      <c r="E5" s="180"/>
      <c r="F5" s="180"/>
      <c r="G5" s="180"/>
      <c r="H5" s="180"/>
      <c r="I5" s="181"/>
      <c r="J5" s="202" t="s">
        <v>104</v>
      </c>
      <c r="K5" s="180"/>
      <c r="L5" s="180"/>
      <c r="M5" s="180"/>
      <c r="N5" s="180"/>
      <c r="O5" s="181"/>
    </row>
    <row r="6" spans="2:15" ht="15">
      <c r="B6" s="161"/>
      <c r="C6" s="170"/>
      <c r="D6" s="204" t="s">
        <v>105</v>
      </c>
      <c r="E6" s="204" t="s">
        <v>106</v>
      </c>
      <c r="F6" s="204" t="s">
        <v>107</v>
      </c>
      <c r="G6" s="204" t="s">
        <v>108</v>
      </c>
      <c r="H6" s="204" t="s">
        <v>109</v>
      </c>
      <c r="I6" s="204" t="s">
        <v>110</v>
      </c>
      <c r="J6" s="204" t="s">
        <v>105</v>
      </c>
      <c r="K6" s="204" t="s">
        <v>106</v>
      </c>
      <c r="L6" s="204" t="s">
        <v>107</v>
      </c>
      <c r="M6" s="204" t="s">
        <v>108</v>
      </c>
      <c r="N6" s="204" t="s">
        <v>109</v>
      </c>
      <c r="O6" s="204" t="s">
        <v>110</v>
      </c>
    </row>
    <row r="7" spans="2:15" ht="15">
      <c r="B7" s="161"/>
      <c r="C7" s="170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2:15" ht="15">
      <c r="B8" s="162"/>
      <c r="C8" s="172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2:15" ht="15">
      <c r="B9" s="137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9">
        <v>14</v>
      </c>
    </row>
    <row r="10" spans="2:15" ht="18">
      <c r="B10" s="29"/>
      <c r="C10" s="207" t="s">
        <v>46</v>
      </c>
      <c r="D10" s="26">
        <f aca="true" t="shared" si="0" ref="D10:O10">D11+D23+D28+D33+D40+D49+D55+D61</f>
        <v>1663560</v>
      </c>
      <c r="E10" s="26">
        <f t="shared" si="0"/>
        <v>9998</v>
      </c>
      <c r="F10" s="26">
        <f t="shared" si="0"/>
        <v>414693</v>
      </c>
      <c r="G10" s="26">
        <f t="shared" si="0"/>
        <v>85893</v>
      </c>
      <c r="H10" s="26">
        <f t="shared" si="0"/>
        <v>1782859.04</v>
      </c>
      <c r="I10" s="26">
        <f t="shared" si="0"/>
        <v>3966628.04</v>
      </c>
      <c r="J10" s="26">
        <f t="shared" si="0"/>
        <v>1831485</v>
      </c>
      <c r="K10" s="26">
        <f t="shared" si="0"/>
        <v>10472.43</v>
      </c>
      <c r="L10" s="26">
        <f t="shared" si="0"/>
        <v>153173.52000000002</v>
      </c>
      <c r="M10" s="26">
        <f t="shared" si="0"/>
        <v>88685.09999999999</v>
      </c>
      <c r="N10" s="26">
        <f t="shared" si="0"/>
        <v>1170533.8619999997</v>
      </c>
      <c r="O10" s="26">
        <f t="shared" si="0"/>
        <v>3254349.912</v>
      </c>
    </row>
    <row r="11" spans="2:15" ht="15">
      <c r="B11" s="205" t="s">
        <v>12</v>
      </c>
      <c r="C11" s="208" t="s">
        <v>47</v>
      </c>
      <c r="D11" s="14">
        <f aca="true" t="shared" si="1" ref="D11:O11">SUM(D12:D22)</f>
        <v>294147</v>
      </c>
      <c r="E11" s="14">
        <f t="shared" si="1"/>
        <v>1201</v>
      </c>
      <c r="F11" s="14">
        <f t="shared" si="1"/>
        <v>55756</v>
      </c>
      <c r="G11" s="14">
        <f t="shared" si="1"/>
        <v>24921</v>
      </c>
      <c r="H11" s="14">
        <f t="shared" si="1"/>
        <v>572117.04</v>
      </c>
      <c r="I11" s="14">
        <f t="shared" si="1"/>
        <v>948142.0399999999</v>
      </c>
      <c r="J11" s="14">
        <f t="shared" si="1"/>
        <v>328985</v>
      </c>
      <c r="K11" s="14">
        <f t="shared" si="1"/>
        <v>1779.6399999999999</v>
      </c>
      <c r="L11" s="14">
        <f t="shared" si="1"/>
        <v>54222.91</v>
      </c>
      <c r="M11" s="14">
        <f t="shared" si="1"/>
        <v>25862.4</v>
      </c>
      <c r="N11" s="14">
        <f t="shared" si="1"/>
        <v>496685.02999999997</v>
      </c>
      <c r="O11" s="120">
        <f t="shared" si="1"/>
        <v>907534.98</v>
      </c>
    </row>
    <row r="12" spans="2:15" ht="15">
      <c r="B12" s="30">
        <v>1</v>
      </c>
      <c r="C12" s="209" t="s">
        <v>48</v>
      </c>
      <c r="D12" s="68">
        <v>61955</v>
      </c>
      <c r="E12" s="69">
        <v>0</v>
      </c>
      <c r="F12" s="74">
        <v>18462</v>
      </c>
      <c r="G12" s="37">
        <v>3068.4</v>
      </c>
      <c r="H12" s="27">
        <v>65673</v>
      </c>
      <c r="I12" s="117">
        <f>SUM(D12:H12)</f>
        <v>149158.4</v>
      </c>
      <c r="J12" s="68">
        <v>66680</v>
      </c>
      <c r="K12" s="68">
        <v>0</v>
      </c>
      <c r="L12" s="68">
        <v>11879</v>
      </c>
      <c r="M12" s="120">
        <v>3068.4</v>
      </c>
      <c r="N12" s="120">
        <v>40768</v>
      </c>
      <c r="O12" s="120">
        <f>J12+K12+L12+M12+N12</f>
        <v>122395.4</v>
      </c>
    </row>
    <row r="13" spans="2:15" ht="15">
      <c r="B13" s="30">
        <v>2</v>
      </c>
      <c r="C13" s="209" t="s">
        <v>49</v>
      </c>
      <c r="D13" s="68">
        <v>9425</v>
      </c>
      <c r="E13" s="69">
        <v>45</v>
      </c>
      <c r="F13" s="74">
        <v>3936</v>
      </c>
      <c r="G13" s="37">
        <v>810.6</v>
      </c>
      <c r="H13" s="27">
        <v>40000</v>
      </c>
      <c r="I13" s="117">
        <f aca="true" t="shared" si="2" ref="I13:I71">SUM(D13:H13)</f>
        <v>54216.6</v>
      </c>
      <c r="J13" s="68">
        <v>11080</v>
      </c>
      <c r="K13" s="68">
        <v>24</v>
      </c>
      <c r="L13" s="68">
        <v>3963</v>
      </c>
      <c r="M13" s="120">
        <v>810.6</v>
      </c>
      <c r="N13" s="120">
        <v>27416.34</v>
      </c>
      <c r="O13" s="120">
        <f aca="true" t="shared" si="3" ref="O13:O71">J13+K13+L13+M13+N13</f>
        <v>43293.94</v>
      </c>
    </row>
    <row r="14" spans="2:15" ht="15">
      <c r="B14" s="30">
        <v>3</v>
      </c>
      <c r="C14" s="209" t="s">
        <v>50</v>
      </c>
      <c r="D14" s="68">
        <v>50170</v>
      </c>
      <c r="E14" s="69"/>
      <c r="F14" s="74">
        <v>9874</v>
      </c>
      <c r="G14" s="37">
        <v>3105.6</v>
      </c>
      <c r="H14" s="27">
        <v>105000</v>
      </c>
      <c r="I14" s="117">
        <f t="shared" si="2"/>
        <v>168149.6</v>
      </c>
      <c r="J14" s="68">
        <v>54080</v>
      </c>
      <c r="K14" s="68">
        <v>53</v>
      </c>
      <c r="L14" s="68">
        <v>9874</v>
      </c>
      <c r="M14" s="120">
        <v>3500.4</v>
      </c>
      <c r="N14" s="120">
        <v>61963.5</v>
      </c>
      <c r="O14" s="120">
        <f t="shared" si="3"/>
        <v>129470.9</v>
      </c>
    </row>
    <row r="15" spans="2:15" ht="15">
      <c r="B15" s="30">
        <v>4</v>
      </c>
      <c r="C15" s="209" t="s">
        <v>51</v>
      </c>
      <c r="D15" s="68">
        <v>22090</v>
      </c>
      <c r="E15" s="69">
        <v>80</v>
      </c>
      <c r="F15" s="74">
        <v>1243</v>
      </c>
      <c r="G15" s="37">
        <v>1785</v>
      </c>
      <c r="H15" s="27">
        <v>60000</v>
      </c>
      <c r="I15" s="117">
        <f t="shared" si="2"/>
        <v>85198</v>
      </c>
      <c r="J15" s="68">
        <v>38080</v>
      </c>
      <c r="K15" s="68">
        <v>403</v>
      </c>
      <c r="L15" s="68">
        <v>998</v>
      </c>
      <c r="M15" s="120">
        <v>2236.2</v>
      </c>
      <c r="N15" s="120">
        <v>24287</v>
      </c>
      <c r="O15" s="120">
        <f t="shared" si="3"/>
        <v>66004.2</v>
      </c>
    </row>
    <row r="16" spans="2:15" ht="15">
      <c r="B16" s="30">
        <v>5</v>
      </c>
      <c r="C16" s="209" t="s">
        <v>52</v>
      </c>
      <c r="D16" s="68">
        <v>23585</v>
      </c>
      <c r="E16" s="69">
        <v>443</v>
      </c>
      <c r="F16" s="74">
        <v>4973</v>
      </c>
      <c r="G16" s="37">
        <v>927.3</v>
      </c>
      <c r="H16" s="27">
        <v>70000</v>
      </c>
      <c r="I16" s="117">
        <f t="shared" si="2"/>
        <v>99928.3</v>
      </c>
      <c r="J16" s="68">
        <v>23585</v>
      </c>
      <c r="K16" s="68">
        <v>443</v>
      </c>
      <c r="L16" s="68">
        <v>4973</v>
      </c>
      <c r="M16" s="120">
        <v>927.3</v>
      </c>
      <c r="N16" s="120">
        <v>132245</v>
      </c>
      <c r="O16" s="120">
        <f t="shared" si="3"/>
        <v>162173.3</v>
      </c>
    </row>
    <row r="17" spans="2:15" ht="15">
      <c r="B17" s="30">
        <v>6</v>
      </c>
      <c r="C17" s="209" t="s">
        <v>53</v>
      </c>
      <c r="D17" s="68">
        <v>42640</v>
      </c>
      <c r="E17" s="69">
        <v>178</v>
      </c>
      <c r="F17" s="74">
        <v>2290</v>
      </c>
      <c r="G17" s="37">
        <v>8400.6</v>
      </c>
      <c r="H17" s="27">
        <v>50000</v>
      </c>
      <c r="I17" s="117">
        <f t="shared" si="2"/>
        <v>103508.6</v>
      </c>
      <c r="J17" s="68">
        <v>42640</v>
      </c>
      <c r="K17" s="68">
        <v>308.64</v>
      </c>
      <c r="L17" s="68">
        <v>7803.91</v>
      </c>
      <c r="M17" s="120">
        <v>8400.6</v>
      </c>
      <c r="N17" s="120">
        <v>26607.19</v>
      </c>
      <c r="O17" s="120">
        <f t="shared" si="3"/>
        <v>85760.34</v>
      </c>
    </row>
    <row r="18" spans="2:15" ht="15">
      <c r="B18" s="30">
        <v>7</v>
      </c>
      <c r="C18" s="209" t="s">
        <v>54</v>
      </c>
      <c r="D18" s="68">
        <v>21575</v>
      </c>
      <c r="E18" s="69">
        <v>25</v>
      </c>
      <c r="F18" s="74">
        <v>1715</v>
      </c>
      <c r="G18" s="37">
        <v>1212.3</v>
      </c>
      <c r="H18" s="27">
        <v>50000</v>
      </c>
      <c r="I18" s="117">
        <f t="shared" si="2"/>
        <v>74527.3</v>
      </c>
      <c r="J18" s="68">
        <v>21575</v>
      </c>
      <c r="K18" s="68">
        <v>25</v>
      </c>
      <c r="L18" s="68">
        <v>1715</v>
      </c>
      <c r="M18" s="120">
        <v>1212.3</v>
      </c>
      <c r="N18" s="120">
        <v>50000</v>
      </c>
      <c r="O18" s="120">
        <f t="shared" si="3"/>
        <v>74527.3</v>
      </c>
    </row>
    <row r="19" spans="2:15" ht="15">
      <c r="B19" s="30">
        <v>8</v>
      </c>
      <c r="C19" s="209" t="s">
        <v>55</v>
      </c>
      <c r="D19" s="68">
        <v>25670</v>
      </c>
      <c r="E19" s="69">
        <v>162</v>
      </c>
      <c r="F19" s="74">
        <v>4994</v>
      </c>
      <c r="G19" s="37">
        <v>1954.5</v>
      </c>
      <c r="H19" s="27">
        <v>31192</v>
      </c>
      <c r="I19" s="117">
        <f t="shared" si="2"/>
        <v>63972.5</v>
      </c>
      <c r="J19" s="68">
        <v>29395</v>
      </c>
      <c r="K19" s="68">
        <v>194</v>
      </c>
      <c r="L19" s="68">
        <v>5989</v>
      </c>
      <c r="M19" s="120">
        <v>2049.9</v>
      </c>
      <c r="N19" s="120">
        <v>31292</v>
      </c>
      <c r="O19" s="120">
        <f t="shared" si="3"/>
        <v>68919.9</v>
      </c>
    </row>
    <row r="20" spans="2:15" ht="15">
      <c r="B20" s="30">
        <v>9</v>
      </c>
      <c r="C20" s="209" t="s">
        <v>56</v>
      </c>
      <c r="D20" s="68">
        <v>18880</v>
      </c>
      <c r="E20" s="69">
        <v>228</v>
      </c>
      <c r="F20" s="74">
        <v>6215</v>
      </c>
      <c r="G20" s="37">
        <v>1790.7</v>
      </c>
      <c r="H20" s="27">
        <v>46519</v>
      </c>
      <c r="I20" s="117">
        <f t="shared" si="2"/>
        <v>73632.7</v>
      </c>
      <c r="J20" s="68">
        <v>18880</v>
      </c>
      <c r="K20" s="68">
        <v>228</v>
      </c>
      <c r="L20" s="68">
        <v>6235</v>
      </c>
      <c r="M20" s="120">
        <v>1790.7</v>
      </c>
      <c r="N20" s="120">
        <v>46519</v>
      </c>
      <c r="O20" s="120">
        <f t="shared" si="3"/>
        <v>73652.7</v>
      </c>
    </row>
    <row r="21" spans="2:15" ht="15">
      <c r="B21" s="30">
        <v>10</v>
      </c>
      <c r="C21" s="209" t="s">
        <v>57</v>
      </c>
      <c r="D21" s="68">
        <v>13705</v>
      </c>
      <c r="E21" s="69">
        <v>20</v>
      </c>
      <c r="F21" s="74">
        <v>1261</v>
      </c>
      <c r="G21" s="37">
        <v>1538.7</v>
      </c>
      <c r="H21" s="27">
        <v>40000</v>
      </c>
      <c r="I21" s="117">
        <f t="shared" si="2"/>
        <v>56524.7</v>
      </c>
      <c r="J21" s="68">
        <v>18150</v>
      </c>
      <c r="K21" s="68">
        <v>0</v>
      </c>
      <c r="L21" s="68"/>
      <c r="M21" s="120">
        <v>1538.7</v>
      </c>
      <c r="N21" s="120">
        <v>41854</v>
      </c>
      <c r="O21" s="120">
        <f t="shared" si="3"/>
        <v>61542.7</v>
      </c>
    </row>
    <row r="22" spans="2:15" ht="15">
      <c r="B22" s="30">
        <v>11</v>
      </c>
      <c r="C22" s="209" t="s">
        <v>58</v>
      </c>
      <c r="D22" s="68">
        <v>4452</v>
      </c>
      <c r="E22" s="69">
        <v>20</v>
      </c>
      <c r="F22" s="74">
        <v>793</v>
      </c>
      <c r="G22" s="37">
        <v>327.3</v>
      </c>
      <c r="H22" s="27">
        <v>13733.04</v>
      </c>
      <c r="I22" s="117">
        <f t="shared" si="2"/>
        <v>19325.34</v>
      </c>
      <c r="J22" s="68">
        <v>4840</v>
      </c>
      <c r="K22" s="68">
        <v>101</v>
      </c>
      <c r="L22" s="68">
        <v>793</v>
      </c>
      <c r="M22" s="120">
        <v>327.3</v>
      </c>
      <c r="N22" s="120">
        <v>13733</v>
      </c>
      <c r="O22" s="120">
        <f t="shared" si="3"/>
        <v>19794.3</v>
      </c>
    </row>
    <row r="23" spans="2:15" ht="15">
      <c r="B23" s="205" t="s">
        <v>11</v>
      </c>
      <c r="C23" s="208" t="s">
        <v>59</v>
      </c>
      <c r="D23" s="21">
        <f>SUM(D24:D27)</f>
        <v>285245</v>
      </c>
      <c r="E23" s="21">
        <f>SUM(E24:E28)</f>
        <v>1699</v>
      </c>
      <c r="F23" s="21">
        <f>SUM(F24:F28)</f>
        <v>48478</v>
      </c>
      <c r="G23" s="21">
        <f>SUM(G24:G28)</f>
        <v>12446.1</v>
      </c>
      <c r="H23" s="21">
        <f>SUM(H24:H28)</f>
        <v>288970</v>
      </c>
      <c r="I23" s="21">
        <f>SUM(I24:I28)</f>
        <v>646463.1</v>
      </c>
      <c r="J23" s="21">
        <f aca="true" t="shared" si="4" ref="J23:O23">SUM(J24:J28)</f>
        <v>297465</v>
      </c>
      <c r="K23" s="21">
        <f t="shared" si="4"/>
        <v>50</v>
      </c>
      <c r="L23" s="21">
        <f t="shared" si="4"/>
        <v>15485</v>
      </c>
      <c r="M23" s="21">
        <f t="shared" si="4"/>
        <v>12530.099999999999</v>
      </c>
      <c r="N23" s="21">
        <f t="shared" si="4"/>
        <v>154457.366</v>
      </c>
      <c r="O23" s="120">
        <f t="shared" si="4"/>
        <v>479987.466</v>
      </c>
    </row>
    <row r="24" spans="2:15" ht="15">
      <c r="B24" s="30">
        <v>12</v>
      </c>
      <c r="C24" s="209" t="s">
        <v>60</v>
      </c>
      <c r="D24" s="68">
        <v>72625</v>
      </c>
      <c r="E24" s="69">
        <v>180</v>
      </c>
      <c r="F24" s="74">
        <v>7835</v>
      </c>
      <c r="G24" s="37">
        <v>3661.5</v>
      </c>
      <c r="H24" s="27">
        <v>50000</v>
      </c>
      <c r="I24" s="117">
        <f t="shared" si="2"/>
        <v>134301.5</v>
      </c>
      <c r="J24" s="68">
        <v>72625</v>
      </c>
      <c r="K24" s="68">
        <v>0</v>
      </c>
      <c r="L24" s="68">
        <v>0</v>
      </c>
      <c r="M24" s="120">
        <v>3661.5</v>
      </c>
      <c r="N24" s="120">
        <v>23265</v>
      </c>
      <c r="O24" s="120">
        <f t="shared" si="3"/>
        <v>99551.5</v>
      </c>
    </row>
    <row r="25" spans="2:15" ht="15">
      <c r="B25" s="30">
        <v>13</v>
      </c>
      <c r="C25" s="209" t="s">
        <v>61</v>
      </c>
      <c r="D25" s="68">
        <v>72545</v>
      </c>
      <c r="E25" s="69"/>
      <c r="F25" s="74">
        <v>11804</v>
      </c>
      <c r="G25" s="37">
        <v>3408.6</v>
      </c>
      <c r="H25" s="27">
        <v>67938</v>
      </c>
      <c r="I25" s="117">
        <f t="shared" si="2"/>
        <v>155695.6</v>
      </c>
      <c r="J25" s="68">
        <v>93160</v>
      </c>
      <c r="K25" s="68">
        <v>0</v>
      </c>
      <c r="L25" s="68">
        <v>284</v>
      </c>
      <c r="M25" s="120">
        <v>3446.7</v>
      </c>
      <c r="N25" s="120">
        <v>37247.4</v>
      </c>
      <c r="O25" s="120">
        <f t="shared" si="3"/>
        <v>134138.1</v>
      </c>
    </row>
    <row r="26" spans="2:15" ht="15">
      <c r="B26" s="30">
        <v>14</v>
      </c>
      <c r="C26" s="209" t="s">
        <v>62</v>
      </c>
      <c r="D26" s="68">
        <v>65960</v>
      </c>
      <c r="E26" s="69">
        <v>665</v>
      </c>
      <c r="F26" s="74">
        <v>21144</v>
      </c>
      <c r="G26" s="37">
        <v>1430.7</v>
      </c>
      <c r="H26" s="27">
        <v>58800</v>
      </c>
      <c r="I26" s="117">
        <f t="shared" si="2"/>
        <v>147999.7</v>
      </c>
      <c r="J26" s="68">
        <v>71520</v>
      </c>
      <c r="K26" s="68">
        <v>0</v>
      </c>
      <c r="L26" s="68">
        <v>14201</v>
      </c>
      <c r="M26" s="120">
        <v>1523.4</v>
      </c>
      <c r="N26" s="120">
        <v>19600</v>
      </c>
      <c r="O26" s="120">
        <f t="shared" si="3"/>
        <v>106844.4</v>
      </c>
    </row>
    <row r="27" spans="2:15" ht="15">
      <c r="B27" s="30">
        <v>15</v>
      </c>
      <c r="C27" s="209" t="s">
        <v>63</v>
      </c>
      <c r="D27" s="68">
        <v>74115</v>
      </c>
      <c r="E27" s="69">
        <v>93</v>
      </c>
      <c r="F27" s="74">
        <v>5685</v>
      </c>
      <c r="G27" s="37">
        <v>2158.2</v>
      </c>
      <c r="H27" s="27">
        <v>80000</v>
      </c>
      <c r="I27" s="117">
        <f t="shared" si="2"/>
        <v>162051.2</v>
      </c>
      <c r="J27" s="68">
        <v>50140</v>
      </c>
      <c r="K27" s="68">
        <v>0</v>
      </c>
      <c r="L27" s="68">
        <v>250</v>
      </c>
      <c r="M27" s="120">
        <v>2158.2</v>
      </c>
      <c r="N27" s="120">
        <v>45150.3</v>
      </c>
      <c r="O27" s="120">
        <f t="shared" si="3"/>
        <v>97698.5</v>
      </c>
    </row>
    <row r="28" spans="2:15" ht="15">
      <c r="B28" s="205" t="s">
        <v>10</v>
      </c>
      <c r="C28" s="208" t="s">
        <v>64</v>
      </c>
      <c r="D28" s="21">
        <f aca="true" t="shared" si="5" ref="D28:O28">SUM(D29:D32)</f>
        <v>9625</v>
      </c>
      <c r="E28" s="21">
        <f t="shared" si="5"/>
        <v>761</v>
      </c>
      <c r="F28" s="21">
        <f t="shared" si="5"/>
        <v>2010</v>
      </c>
      <c r="G28" s="21">
        <f t="shared" si="5"/>
        <v>1787.1000000000001</v>
      </c>
      <c r="H28" s="21">
        <f t="shared" si="5"/>
        <v>32232</v>
      </c>
      <c r="I28" s="21">
        <f t="shared" si="5"/>
        <v>46415.100000000006</v>
      </c>
      <c r="J28" s="21">
        <f t="shared" si="5"/>
        <v>10020</v>
      </c>
      <c r="K28" s="21">
        <f t="shared" si="5"/>
        <v>50</v>
      </c>
      <c r="L28" s="21">
        <f t="shared" si="5"/>
        <v>750</v>
      </c>
      <c r="M28" s="21">
        <f t="shared" si="5"/>
        <v>1740.3</v>
      </c>
      <c r="N28" s="21">
        <f t="shared" si="5"/>
        <v>29194.666</v>
      </c>
      <c r="O28" s="120">
        <f t="shared" si="5"/>
        <v>41754.966</v>
      </c>
    </row>
    <row r="29" spans="2:15" ht="15">
      <c r="B29" s="30">
        <v>16</v>
      </c>
      <c r="C29" s="209" t="s">
        <v>65</v>
      </c>
      <c r="D29" s="68">
        <v>25</v>
      </c>
      <c r="E29" s="69">
        <v>0</v>
      </c>
      <c r="F29" s="74"/>
      <c r="G29" s="37">
        <v>21.9</v>
      </c>
      <c r="H29" s="27">
        <v>2032</v>
      </c>
      <c r="I29" s="117">
        <f t="shared" si="2"/>
        <v>2078.9</v>
      </c>
      <c r="J29" s="68">
        <v>25</v>
      </c>
      <c r="K29" s="68">
        <v>0</v>
      </c>
      <c r="L29" s="68"/>
      <c r="M29" s="120">
        <v>21.9</v>
      </c>
      <c r="N29" s="120">
        <v>0</v>
      </c>
      <c r="O29" s="120">
        <f t="shared" si="3"/>
        <v>46.9</v>
      </c>
    </row>
    <row r="30" spans="2:15" ht="15">
      <c r="B30" s="30">
        <v>17</v>
      </c>
      <c r="C30" s="209" t="s">
        <v>66</v>
      </c>
      <c r="D30" s="68">
        <v>5840</v>
      </c>
      <c r="E30" s="69">
        <v>10</v>
      </c>
      <c r="F30" s="74">
        <v>679</v>
      </c>
      <c r="G30" s="37">
        <v>444.6</v>
      </c>
      <c r="H30" s="27">
        <v>10500</v>
      </c>
      <c r="I30" s="117">
        <f t="shared" si="2"/>
        <v>17473.6</v>
      </c>
      <c r="J30" s="68">
        <v>5010</v>
      </c>
      <c r="K30" s="68">
        <v>0</v>
      </c>
      <c r="L30" s="68"/>
      <c r="M30" s="120">
        <v>395.1</v>
      </c>
      <c r="N30" s="120">
        <v>12274</v>
      </c>
      <c r="O30" s="120">
        <f t="shared" si="3"/>
        <v>17679.1</v>
      </c>
    </row>
    <row r="31" spans="2:15" ht="15">
      <c r="B31" s="30">
        <v>18</v>
      </c>
      <c r="C31" s="209" t="s">
        <v>67</v>
      </c>
      <c r="D31" s="68">
        <v>1590</v>
      </c>
      <c r="E31" s="69">
        <v>1</v>
      </c>
      <c r="F31" s="74">
        <v>581</v>
      </c>
      <c r="G31" s="37">
        <v>173.7</v>
      </c>
      <c r="H31" s="27">
        <v>7700</v>
      </c>
      <c r="I31" s="117">
        <f t="shared" si="2"/>
        <v>10045.7</v>
      </c>
      <c r="J31" s="68">
        <v>2815</v>
      </c>
      <c r="K31" s="68">
        <v>0</v>
      </c>
      <c r="L31" s="68"/>
      <c r="M31" s="120">
        <v>173.7</v>
      </c>
      <c r="N31" s="120">
        <v>9218.4</v>
      </c>
      <c r="O31" s="120">
        <f t="shared" si="3"/>
        <v>12207.099999999999</v>
      </c>
    </row>
    <row r="32" spans="2:15" ht="15">
      <c r="B32" s="30">
        <v>19</v>
      </c>
      <c r="C32" s="209" t="s">
        <v>68</v>
      </c>
      <c r="D32" s="68">
        <v>2170</v>
      </c>
      <c r="E32" s="69">
        <v>750</v>
      </c>
      <c r="F32" s="74">
        <v>750</v>
      </c>
      <c r="G32" s="37">
        <v>1146.9</v>
      </c>
      <c r="H32" s="27">
        <v>12000</v>
      </c>
      <c r="I32" s="117">
        <f t="shared" si="2"/>
        <v>16816.9</v>
      </c>
      <c r="J32" s="68">
        <v>2170</v>
      </c>
      <c r="K32" s="68">
        <v>50</v>
      </c>
      <c r="L32" s="68">
        <v>750</v>
      </c>
      <c r="M32" s="120">
        <v>1149.6</v>
      </c>
      <c r="N32" s="120">
        <v>7702.266</v>
      </c>
      <c r="O32" s="120">
        <f t="shared" si="3"/>
        <v>11821.866</v>
      </c>
    </row>
    <row r="33" spans="2:15" ht="15">
      <c r="B33" s="205" t="s">
        <v>9</v>
      </c>
      <c r="C33" s="208" t="s">
        <v>69</v>
      </c>
      <c r="D33" s="15">
        <f aca="true" t="shared" si="6" ref="D33:O33">SUM(D34:D39)</f>
        <v>236893</v>
      </c>
      <c r="E33" s="15">
        <f t="shared" si="6"/>
        <v>699</v>
      </c>
      <c r="F33" s="15">
        <f t="shared" si="6"/>
        <v>38705</v>
      </c>
      <c r="G33" s="15">
        <f t="shared" si="6"/>
        <v>10118.4</v>
      </c>
      <c r="H33" s="15">
        <f t="shared" si="6"/>
        <v>200318</v>
      </c>
      <c r="I33" s="15">
        <f t="shared" si="6"/>
        <v>486733.39999999997</v>
      </c>
      <c r="J33" s="15">
        <f t="shared" si="6"/>
        <v>294930</v>
      </c>
      <c r="K33" s="15">
        <f t="shared" si="6"/>
        <v>75</v>
      </c>
      <c r="L33" s="15">
        <f t="shared" si="6"/>
        <v>6254</v>
      </c>
      <c r="M33" s="15">
        <f t="shared" si="6"/>
        <v>10169.099999999999</v>
      </c>
      <c r="N33" s="15">
        <f t="shared" si="6"/>
        <v>89002.20000000001</v>
      </c>
      <c r="O33" s="120">
        <f t="shared" si="6"/>
        <v>400430.30000000005</v>
      </c>
    </row>
    <row r="34" spans="2:15" ht="15">
      <c r="B34" s="30">
        <v>20</v>
      </c>
      <c r="C34" s="209" t="s">
        <v>70</v>
      </c>
      <c r="D34" s="68">
        <v>116385</v>
      </c>
      <c r="E34" s="69">
        <v>357</v>
      </c>
      <c r="F34" s="74">
        <v>17960</v>
      </c>
      <c r="G34" s="37">
        <v>5996.1</v>
      </c>
      <c r="H34" s="27">
        <v>60000</v>
      </c>
      <c r="I34" s="117">
        <f t="shared" si="2"/>
        <v>200698.1</v>
      </c>
      <c r="J34" s="68">
        <v>148550</v>
      </c>
      <c r="K34" s="68">
        <v>0</v>
      </c>
      <c r="L34" s="68"/>
      <c r="M34" s="120">
        <v>5996.1</v>
      </c>
      <c r="N34" s="120">
        <v>0</v>
      </c>
      <c r="O34" s="120">
        <f t="shared" si="3"/>
        <v>154546.1</v>
      </c>
    </row>
    <row r="35" spans="2:15" ht="15">
      <c r="B35" s="30">
        <v>21</v>
      </c>
      <c r="C35" s="209" t="s">
        <v>71</v>
      </c>
      <c r="D35" s="68">
        <v>69153</v>
      </c>
      <c r="E35" s="69">
        <v>105</v>
      </c>
      <c r="F35" s="74">
        <v>8500</v>
      </c>
      <c r="G35" s="37">
        <v>2999.4</v>
      </c>
      <c r="H35" s="27">
        <v>64718</v>
      </c>
      <c r="I35" s="117">
        <f t="shared" si="2"/>
        <v>145475.4</v>
      </c>
      <c r="J35" s="68">
        <v>93030</v>
      </c>
      <c r="K35" s="68">
        <v>0</v>
      </c>
      <c r="L35" s="68">
        <v>24</v>
      </c>
      <c r="M35" s="120">
        <v>2999.4</v>
      </c>
      <c r="N35" s="120">
        <v>22440</v>
      </c>
      <c r="O35" s="120">
        <f t="shared" si="3"/>
        <v>118493.4</v>
      </c>
    </row>
    <row r="36" spans="2:15" ht="15">
      <c r="B36" s="30">
        <v>22</v>
      </c>
      <c r="C36" s="209" t="s">
        <v>72</v>
      </c>
      <c r="D36" s="68">
        <v>585</v>
      </c>
      <c r="E36" s="69">
        <v>10</v>
      </c>
      <c r="F36" s="74">
        <v>25</v>
      </c>
      <c r="G36" s="37">
        <v>33.6</v>
      </c>
      <c r="H36" s="27">
        <v>5500</v>
      </c>
      <c r="I36" s="117">
        <f t="shared" si="2"/>
        <v>6153.6</v>
      </c>
      <c r="J36" s="68">
        <v>1910</v>
      </c>
      <c r="K36" s="68"/>
      <c r="L36" s="68">
        <v>25</v>
      </c>
      <c r="M36" s="120">
        <v>84.3</v>
      </c>
      <c r="N36" s="120">
        <v>3435.6</v>
      </c>
      <c r="O36" s="120">
        <f t="shared" si="3"/>
        <v>5454.9</v>
      </c>
    </row>
    <row r="37" spans="2:15" ht="15">
      <c r="B37" s="30">
        <v>23</v>
      </c>
      <c r="C37" s="209" t="s">
        <v>73</v>
      </c>
      <c r="D37" s="68">
        <v>13675</v>
      </c>
      <c r="E37" s="69">
        <v>129</v>
      </c>
      <c r="F37" s="74">
        <v>3188</v>
      </c>
      <c r="G37" s="37">
        <v>421.8</v>
      </c>
      <c r="H37" s="27">
        <v>20000</v>
      </c>
      <c r="I37" s="117">
        <f t="shared" si="2"/>
        <v>37413.8</v>
      </c>
      <c r="J37" s="68">
        <v>13825</v>
      </c>
      <c r="K37" s="68">
        <v>25</v>
      </c>
      <c r="L37" s="68">
        <v>3125</v>
      </c>
      <c r="M37" s="120">
        <v>421.8</v>
      </c>
      <c r="N37" s="120">
        <v>20621</v>
      </c>
      <c r="O37" s="120">
        <f t="shared" si="3"/>
        <v>38017.8</v>
      </c>
    </row>
    <row r="38" spans="2:15" ht="15">
      <c r="B38" s="30">
        <v>24</v>
      </c>
      <c r="C38" s="209" t="s">
        <v>74</v>
      </c>
      <c r="D38" s="68">
        <v>19950</v>
      </c>
      <c r="E38" s="69">
        <v>13</v>
      </c>
      <c r="F38" s="74">
        <v>7175</v>
      </c>
      <c r="G38" s="37">
        <v>284.7</v>
      </c>
      <c r="H38" s="27">
        <v>40000</v>
      </c>
      <c r="I38" s="117">
        <f t="shared" si="2"/>
        <v>67422.7</v>
      </c>
      <c r="J38" s="68">
        <v>19950</v>
      </c>
      <c r="K38" s="68">
        <v>50</v>
      </c>
      <c r="L38" s="68">
        <v>1935</v>
      </c>
      <c r="M38" s="120">
        <v>284.7</v>
      </c>
      <c r="N38" s="120">
        <v>31823</v>
      </c>
      <c r="O38" s="120">
        <f t="shared" si="3"/>
        <v>54042.7</v>
      </c>
    </row>
    <row r="39" spans="2:15" ht="15">
      <c r="B39" s="30">
        <v>25</v>
      </c>
      <c r="C39" s="209" t="s">
        <v>75</v>
      </c>
      <c r="D39" s="68">
        <v>17145</v>
      </c>
      <c r="E39" s="69">
        <v>85</v>
      </c>
      <c r="F39" s="74">
        <v>1857</v>
      </c>
      <c r="G39" s="37">
        <v>382.8</v>
      </c>
      <c r="H39" s="27">
        <v>10100</v>
      </c>
      <c r="I39" s="117">
        <f t="shared" si="2"/>
        <v>29569.8</v>
      </c>
      <c r="J39" s="68">
        <v>17665</v>
      </c>
      <c r="K39" s="68">
        <v>0</v>
      </c>
      <c r="L39" s="68">
        <v>1145</v>
      </c>
      <c r="M39" s="120">
        <v>382.8</v>
      </c>
      <c r="N39" s="120">
        <v>10682.6</v>
      </c>
      <c r="O39" s="120">
        <f t="shared" si="3"/>
        <v>29875.4</v>
      </c>
    </row>
    <row r="40" spans="2:15" ht="15">
      <c r="B40" s="205" t="s">
        <v>8</v>
      </c>
      <c r="C40" s="210" t="s">
        <v>7</v>
      </c>
      <c r="D40" s="14">
        <f aca="true" t="shared" si="7" ref="D40:O40">SUM(D41:D48)</f>
        <v>185235</v>
      </c>
      <c r="E40" s="14">
        <f t="shared" si="7"/>
        <v>1224</v>
      </c>
      <c r="F40" s="14">
        <f t="shared" si="7"/>
        <v>87518</v>
      </c>
      <c r="G40" s="14">
        <f t="shared" si="7"/>
        <v>6748.200000000001</v>
      </c>
      <c r="H40" s="14">
        <f t="shared" si="7"/>
        <v>262340</v>
      </c>
      <c r="I40" s="14">
        <f t="shared" si="7"/>
        <v>543065.2</v>
      </c>
      <c r="J40" s="14">
        <f t="shared" si="7"/>
        <v>217570</v>
      </c>
      <c r="K40" s="14">
        <f t="shared" si="7"/>
        <v>598.75</v>
      </c>
      <c r="L40" s="14">
        <f t="shared" si="7"/>
        <v>28290.54</v>
      </c>
      <c r="M40" s="14">
        <f t="shared" si="7"/>
        <v>7033.799999999999</v>
      </c>
      <c r="N40" s="14">
        <f t="shared" si="7"/>
        <v>159260.6</v>
      </c>
      <c r="O40" s="120">
        <f t="shared" si="7"/>
        <v>412753.68999999994</v>
      </c>
    </row>
    <row r="41" spans="2:15" ht="15">
      <c r="B41" s="30">
        <v>26</v>
      </c>
      <c r="C41" s="209" t="s">
        <v>76</v>
      </c>
      <c r="D41" s="68">
        <v>1090</v>
      </c>
      <c r="E41" s="69"/>
      <c r="F41" s="74"/>
      <c r="G41" s="37">
        <v>61.2</v>
      </c>
      <c r="H41" s="27"/>
      <c r="I41" s="117">
        <f t="shared" si="2"/>
        <v>1151.2</v>
      </c>
      <c r="J41" s="68">
        <v>1090</v>
      </c>
      <c r="K41" s="68">
        <v>0</v>
      </c>
      <c r="L41" s="68"/>
      <c r="M41" s="120">
        <v>61.2</v>
      </c>
      <c r="N41" s="120">
        <v>0</v>
      </c>
      <c r="O41" s="120">
        <f t="shared" si="3"/>
        <v>1151.2</v>
      </c>
    </row>
    <row r="42" spans="2:15" ht="15">
      <c r="B42" s="30">
        <v>27</v>
      </c>
      <c r="C42" s="209" t="s">
        <v>77</v>
      </c>
      <c r="D42" s="68">
        <v>55460</v>
      </c>
      <c r="E42" s="69">
        <v>450</v>
      </c>
      <c r="F42" s="74">
        <v>25335</v>
      </c>
      <c r="G42" s="37">
        <v>573.9</v>
      </c>
      <c r="H42" s="27">
        <v>85000</v>
      </c>
      <c r="I42" s="117">
        <f t="shared" si="2"/>
        <v>166818.9</v>
      </c>
      <c r="J42" s="68">
        <v>85525</v>
      </c>
      <c r="K42" s="68">
        <v>271.5</v>
      </c>
      <c r="L42" s="68"/>
      <c r="M42" s="120">
        <v>573.9</v>
      </c>
      <c r="N42" s="120">
        <v>34565</v>
      </c>
      <c r="O42" s="120">
        <f t="shared" si="3"/>
        <v>120935.4</v>
      </c>
    </row>
    <row r="43" spans="2:15" ht="15">
      <c r="B43" s="30">
        <v>28</v>
      </c>
      <c r="C43" s="209" t="s">
        <v>78</v>
      </c>
      <c r="D43" s="68">
        <v>58020</v>
      </c>
      <c r="E43" s="69">
        <v>361</v>
      </c>
      <c r="F43" s="74">
        <v>10674</v>
      </c>
      <c r="G43" s="37">
        <v>1531.5</v>
      </c>
      <c r="H43" s="27">
        <v>50000</v>
      </c>
      <c r="I43" s="117">
        <f t="shared" si="2"/>
        <v>120586.5</v>
      </c>
      <c r="J43" s="68">
        <v>58020</v>
      </c>
      <c r="K43" s="68">
        <v>65.85</v>
      </c>
      <c r="L43" s="68">
        <v>2816.64</v>
      </c>
      <c r="M43" s="120">
        <v>1531.5</v>
      </c>
      <c r="N43" s="120">
        <v>28994.1</v>
      </c>
      <c r="O43" s="120">
        <f t="shared" si="3"/>
        <v>91428.09</v>
      </c>
    </row>
    <row r="44" spans="2:15" ht="15">
      <c r="B44" s="30">
        <v>29</v>
      </c>
      <c r="C44" s="209" t="s">
        <v>79</v>
      </c>
      <c r="D44" s="68">
        <v>7865</v>
      </c>
      <c r="E44" s="69">
        <v>25</v>
      </c>
      <c r="F44" s="74">
        <v>1065</v>
      </c>
      <c r="G44" s="37">
        <v>127.8</v>
      </c>
      <c r="H44" s="27">
        <v>25000</v>
      </c>
      <c r="I44" s="117">
        <f t="shared" si="2"/>
        <v>34082.8</v>
      </c>
      <c r="J44" s="68">
        <v>7865</v>
      </c>
      <c r="K44" s="68">
        <v>0</v>
      </c>
      <c r="L44" s="68">
        <v>307.5</v>
      </c>
      <c r="M44" s="120">
        <v>127.8</v>
      </c>
      <c r="N44" s="120">
        <v>16942.5</v>
      </c>
      <c r="O44" s="120">
        <f t="shared" si="3"/>
        <v>25242.8</v>
      </c>
    </row>
    <row r="45" spans="2:15" ht="15">
      <c r="B45" s="30">
        <v>30</v>
      </c>
      <c r="C45" s="209" t="s">
        <v>80</v>
      </c>
      <c r="D45" s="68">
        <v>11320</v>
      </c>
      <c r="E45" s="69">
        <v>133</v>
      </c>
      <c r="F45" s="74">
        <v>5698</v>
      </c>
      <c r="G45" s="37">
        <v>58.5</v>
      </c>
      <c r="H45" s="27">
        <v>15800</v>
      </c>
      <c r="I45" s="117">
        <f t="shared" si="2"/>
        <v>33009.5</v>
      </c>
      <c r="J45" s="68">
        <v>11870</v>
      </c>
      <c r="K45" s="68">
        <v>83.4</v>
      </c>
      <c r="L45" s="68">
        <v>844.4</v>
      </c>
      <c r="M45" s="120">
        <v>58.5</v>
      </c>
      <c r="N45" s="120">
        <v>15551</v>
      </c>
      <c r="O45" s="120">
        <f t="shared" si="3"/>
        <v>28407.3</v>
      </c>
    </row>
    <row r="46" spans="2:15" ht="15">
      <c r="B46" s="30">
        <v>31</v>
      </c>
      <c r="C46" s="209" t="s">
        <v>81</v>
      </c>
      <c r="D46" s="68">
        <v>17500</v>
      </c>
      <c r="E46" s="69">
        <v>180</v>
      </c>
      <c r="F46" s="74">
        <v>9650</v>
      </c>
      <c r="G46" s="37">
        <v>150</v>
      </c>
      <c r="H46" s="27">
        <v>3540</v>
      </c>
      <c r="I46" s="117">
        <f t="shared" si="2"/>
        <v>31020</v>
      </c>
      <c r="J46" s="68">
        <v>17500</v>
      </c>
      <c r="K46" s="68">
        <v>48</v>
      </c>
      <c r="L46" s="68">
        <v>2253</v>
      </c>
      <c r="M46" s="120">
        <v>435.6</v>
      </c>
      <c r="N46" s="120">
        <v>4128</v>
      </c>
      <c r="O46" s="120">
        <f t="shared" si="3"/>
        <v>24364.6</v>
      </c>
    </row>
    <row r="47" spans="2:15" ht="15">
      <c r="B47" s="30">
        <v>32</v>
      </c>
      <c r="C47" s="209" t="s">
        <v>82</v>
      </c>
      <c r="D47" s="68">
        <v>18710</v>
      </c>
      <c r="E47" s="69">
        <v>75</v>
      </c>
      <c r="F47" s="74">
        <v>15071</v>
      </c>
      <c r="G47" s="37">
        <v>967.2</v>
      </c>
      <c r="H47" s="27">
        <v>33000</v>
      </c>
      <c r="I47" s="117">
        <f t="shared" si="2"/>
        <v>67823.2</v>
      </c>
      <c r="J47" s="68">
        <v>20430</v>
      </c>
      <c r="K47" s="68">
        <v>20</v>
      </c>
      <c r="L47" s="68">
        <v>1804</v>
      </c>
      <c r="M47" s="120">
        <v>967.2</v>
      </c>
      <c r="N47" s="120">
        <v>21745</v>
      </c>
      <c r="O47" s="120">
        <f t="shared" si="3"/>
        <v>44966.2</v>
      </c>
    </row>
    <row r="48" spans="2:15" ht="15">
      <c r="B48" s="30">
        <v>33</v>
      </c>
      <c r="C48" s="209" t="s">
        <v>83</v>
      </c>
      <c r="D48" s="68">
        <v>15270</v>
      </c>
      <c r="E48" s="69">
        <v>0</v>
      </c>
      <c r="F48" s="74">
        <v>20025</v>
      </c>
      <c r="G48" s="37">
        <v>3278.1</v>
      </c>
      <c r="H48" s="27">
        <v>50000</v>
      </c>
      <c r="I48" s="117">
        <f t="shared" si="2"/>
        <v>88573.1</v>
      </c>
      <c r="J48" s="68">
        <v>15270</v>
      </c>
      <c r="K48" s="68">
        <v>110</v>
      </c>
      <c r="L48" s="68">
        <v>20265</v>
      </c>
      <c r="M48" s="120">
        <v>3278.1</v>
      </c>
      <c r="N48" s="120">
        <v>37335</v>
      </c>
      <c r="O48" s="120">
        <f t="shared" si="3"/>
        <v>76258.1</v>
      </c>
    </row>
    <row r="49" spans="2:15" ht="15">
      <c r="B49" s="205" t="s">
        <v>6</v>
      </c>
      <c r="C49" s="208" t="s">
        <v>84</v>
      </c>
      <c r="D49" s="16">
        <f aca="true" t="shared" si="8" ref="D49:O49">SUM(D50:D54)</f>
        <v>276320</v>
      </c>
      <c r="E49" s="16">
        <f t="shared" si="8"/>
        <v>1899</v>
      </c>
      <c r="F49" s="16">
        <f t="shared" si="8"/>
        <v>50788</v>
      </c>
      <c r="G49" s="16">
        <f t="shared" si="8"/>
        <v>13248.6</v>
      </c>
      <c r="H49" s="16">
        <f t="shared" si="8"/>
        <v>212596</v>
      </c>
      <c r="I49" s="16">
        <f t="shared" si="8"/>
        <v>554851.6</v>
      </c>
      <c r="J49" s="16">
        <f t="shared" si="8"/>
        <v>292325</v>
      </c>
      <c r="K49" s="16">
        <f t="shared" si="8"/>
        <v>1367.75</v>
      </c>
      <c r="L49" s="16">
        <f t="shared" si="8"/>
        <v>34900.47</v>
      </c>
      <c r="M49" s="16">
        <f t="shared" si="8"/>
        <v>13190.4</v>
      </c>
      <c r="N49" s="16">
        <f t="shared" si="8"/>
        <v>153932</v>
      </c>
      <c r="O49" s="120">
        <f t="shared" si="8"/>
        <v>495715.61999999994</v>
      </c>
    </row>
    <row r="50" spans="2:15" ht="15">
      <c r="B50" s="30">
        <v>34</v>
      </c>
      <c r="C50" s="209" t="s">
        <v>85</v>
      </c>
      <c r="D50" s="68">
        <v>79815</v>
      </c>
      <c r="E50" s="69">
        <v>1041</v>
      </c>
      <c r="F50" s="74">
        <v>28040</v>
      </c>
      <c r="G50" s="37">
        <v>4358.1</v>
      </c>
      <c r="H50" s="27">
        <v>4916</v>
      </c>
      <c r="I50" s="117">
        <f t="shared" si="2"/>
        <v>118170.1</v>
      </c>
      <c r="J50" s="68">
        <v>76830</v>
      </c>
      <c r="K50" s="68">
        <v>571</v>
      </c>
      <c r="L50" s="68">
        <v>9310</v>
      </c>
      <c r="M50" s="120">
        <v>4361.7</v>
      </c>
      <c r="N50" s="120">
        <v>4236</v>
      </c>
      <c r="O50" s="120">
        <f t="shared" si="3"/>
        <v>95308.7</v>
      </c>
    </row>
    <row r="51" spans="2:15" ht="15">
      <c r="B51" s="30">
        <v>35</v>
      </c>
      <c r="C51" s="209" t="s">
        <v>86</v>
      </c>
      <c r="D51" s="68">
        <v>19735</v>
      </c>
      <c r="E51" s="69">
        <v>93</v>
      </c>
      <c r="F51" s="74">
        <v>1641</v>
      </c>
      <c r="G51" s="37">
        <v>1477.2</v>
      </c>
      <c r="H51" s="27">
        <v>60000</v>
      </c>
      <c r="I51" s="117">
        <f t="shared" si="2"/>
        <v>82946.2</v>
      </c>
      <c r="J51" s="68">
        <v>26650</v>
      </c>
      <c r="K51" s="68">
        <v>129</v>
      </c>
      <c r="L51" s="68">
        <v>1160</v>
      </c>
      <c r="M51" s="120">
        <v>1409.4</v>
      </c>
      <c r="N51" s="120">
        <v>59850</v>
      </c>
      <c r="O51" s="120">
        <f t="shared" si="3"/>
        <v>89198.4</v>
      </c>
    </row>
    <row r="52" spans="2:15" ht="15">
      <c r="B52" s="30">
        <v>36</v>
      </c>
      <c r="C52" s="205" t="s">
        <v>5</v>
      </c>
      <c r="D52" s="68">
        <v>97440</v>
      </c>
      <c r="E52" s="69">
        <v>475</v>
      </c>
      <c r="F52" s="74">
        <v>12038</v>
      </c>
      <c r="G52" s="37">
        <v>836.4</v>
      </c>
      <c r="H52" s="27">
        <v>55000</v>
      </c>
      <c r="I52" s="117">
        <f t="shared" si="2"/>
        <v>165789.4</v>
      </c>
      <c r="J52" s="68">
        <v>97180</v>
      </c>
      <c r="K52" s="68">
        <v>417.75</v>
      </c>
      <c r="L52" s="68">
        <v>9654.05</v>
      </c>
      <c r="M52" s="120">
        <v>836.4</v>
      </c>
      <c r="N52" s="120">
        <v>33174</v>
      </c>
      <c r="O52" s="120">
        <f t="shared" si="3"/>
        <v>141262.2</v>
      </c>
    </row>
    <row r="53" spans="2:15" ht="15">
      <c r="B53" s="30">
        <v>37</v>
      </c>
      <c r="C53" s="205" t="s">
        <v>4</v>
      </c>
      <c r="D53" s="68">
        <v>39175</v>
      </c>
      <c r="E53" s="69">
        <v>290</v>
      </c>
      <c r="F53" s="74">
        <v>6440</v>
      </c>
      <c r="G53" s="37">
        <v>1550.4</v>
      </c>
      <c r="H53" s="27">
        <v>32680</v>
      </c>
      <c r="I53" s="117">
        <f t="shared" si="2"/>
        <v>80135.4</v>
      </c>
      <c r="J53" s="68">
        <v>39175</v>
      </c>
      <c r="K53" s="68">
        <v>250</v>
      </c>
      <c r="L53" s="68">
        <v>2000</v>
      </c>
      <c r="M53" s="120">
        <v>1550.4</v>
      </c>
      <c r="N53" s="120">
        <v>34537</v>
      </c>
      <c r="O53" s="120">
        <f t="shared" si="3"/>
        <v>77512.4</v>
      </c>
    </row>
    <row r="54" spans="2:15" ht="15">
      <c r="B54" s="30">
        <v>38</v>
      </c>
      <c r="C54" s="209" t="s">
        <v>87</v>
      </c>
      <c r="D54" s="68">
        <v>40155</v>
      </c>
      <c r="E54" s="69"/>
      <c r="F54" s="74">
        <v>2629</v>
      </c>
      <c r="G54" s="37">
        <v>5026.5</v>
      </c>
      <c r="H54" s="27">
        <v>60000</v>
      </c>
      <c r="I54" s="117">
        <f t="shared" si="2"/>
        <v>107810.5</v>
      </c>
      <c r="J54" s="68">
        <v>52490</v>
      </c>
      <c r="K54" s="68"/>
      <c r="L54" s="68">
        <v>12776.42</v>
      </c>
      <c r="M54" s="120">
        <v>5032.5</v>
      </c>
      <c r="N54" s="120">
        <v>22135</v>
      </c>
      <c r="O54" s="120">
        <f t="shared" si="3"/>
        <v>92433.92</v>
      </c>
    </row>
    <row r="55" spans="2:15" ht="15">
      <c r="B55" s="205" t="s">
        <v>3</v>
      </c>
      <c r="C55" s="208" t="s">
        <v>88</v>
      </c>
      <c r="D55" s="16">
        <f aca="true" t="shared" si="9" ref="D55:O55">SUM(D56:D60)</f>
        <v>30860</v>
      </c>
      <c r="E55" s="16">
        <f t="shared" si="9"/>
        <v>645</v>
      </c>
      <c r="F55" s="16">
        <f t="shared" si="9"/>
        <v>18682</v>
      </c>
      <c r="G55" s="16">
        <f t="shared" si="9"/>
        <v>2414.9999999999995</v>
      </c>
      <c r="H55" s="16">
        <f t="shared" si="9"/>
        <v>29290</v>
      </c>
      <c r="I55" s="16">
        <f t="shared" si="9"/>
        <v>81892</v>
      </c>
      <c r="J55" s="16">
        <f t="shared" si="9"/>
        <v>31085</v>
      </c>
      <c r="K55" s="16">
        <f t="shared" si="9"/>
        <v>420.29</v>
      </c>
      <c r="L55" s="16">
        <f t="shared" si="9"/>
        <v>9020.6</v>
      </c>
      <c r="M55" s="16">
        <f t="shared" si="9"/>
        <v>2365.4999999999995</v>
      </c>
      <c r="N55" s="16">
        <f t="shared" si="9"/>
        <v>33500</v>
      </c>
      <c r="O55" s="120">
        <f t="shared" si="9"/>
        <v>76391.39</v>
      </c>
    </row>
    <row r="56" spans="2:15" ht="15">
      <c r="B56" s="30">
        <v>39</v>
      </c>
      <c r="C56" s="209" t="s">
        <v>89</v>
      </c>
      <c r="D56" s="68">
        <v>8945</v>
      </c>
      <c r="E56" s="69">
        <v>245</v>
      </c>
      <c r="F56" s="74">
        <v>6120</v>
      </c>
      <c r="G56" s="37">
        <v>622.2</v>
      </c>
      <c r="H56" s="27">
        <v>14140</v>
      </c>
      <c r="I56" s="117">
        <f t="shared" si="2"/>
        <v>30072.2</v>
      </c>
      <c r="J56" s="68">
        <v>9170</v>
      </c>
      <c r="K56" s="68">
        <v>80.4</v>
      </c>
      <c r="L56" s="68">
        <v>8784</v>
      </c>
      <c r="M56" s="120">
        <v>793.8</v>
      </c>
      <c r="N56" s="120">
        <v>13000</v>
      </c>
      <c r="O56" s="120">
        <f t="shared" si="3"/>
        <v>31828.2</v>
      </c>
    </row>
    <row r="57" spans="2:15" ht="15">
      <c r="B57" s="30">
        <v>40</v>
      </c>
      <c r="C57" s="209" t="s">
        <v>90</v>
      </c>
      <c r="D57" s="68">
        <v>12880</v>
      </c>
      <c r="E57" s="69">
        <v>255</v>
      </c>
      <c r="F57" s="74">
        <v>8213</v>
      </c>
      <c r="G57" s="37">
        <v>1132.8</v>
      </c>
      <c r="H57" s="27">
        <v>7900</v>
      </c>
      <c r="I57" s="117">
        <f t="shared" si="2"/>
        <v>30380.8</v>
      </c>
      <c r="J57" s="68">
        <v>12880</v>
      </c>
      <c r="K57" s="68">
        <v>318.45</v>
      </c>
      <c r="L57" s="68">
        <v>155</v>
      </c>
      <c r="M57" s="120">
        <v>1132.8</v>
      </c>
      <c r="N57" s="120">
        <v>14500</v>
      </c>
      <c r="O57" s="120">
        <f t="shared" si="3"/>
        <v>28986.25</v>
      </c>
    </row>
    <row r="58" spans="2:15" ht="15">
      <c r="B58" s="30">
        <v>41</v>
      </c>
      <c r="C58" s="209" t="s">
        <v>91</v>
      </c>
      <c r="D58" s="68">
        <v>470</v>
      </c>
      <c r="E58" s="69">
        <v>10</v>
      </c>
      <c r="F58" s="74">
        <v>155</v>
      </c>
      <c r="G58" s="37">
        <v>17.1</v>
      </c>
      <c r="H58" s="27">
        <v>0</v>
      </c>
      <c r="I58" s="117">
        <f t="shared" si="2"/>
        <v>652.1</v>
      </c>
      <c r="J58" s="68">
        <v>470</v>
      </c>
      <c r="K58" s="68">
        <v>7</v>
      </c>
      <c r="L58" s="68"/>
      <c r="M58" s="120">
        <v>17.1</v>
      </c>
      <c r="N58" s="120">
        <v>0</v>
      </c>
      <c r="O58" s="120">
        <f t="shared" si="3"/>
        <v>494.1</v>
      </c>
    </row>
    <row r="59" spans="2:15" ht="15">
      <c r="B59" s="30">
        <v>42</v>
      </c>
      <c r="C59" s="209" t="s">
        <v>92</v>
      </c>
      <c r="D59" s="68">
        <v>2315</v>
      </c>
      <c r="E59" s="69">
        <v>90</v>
      </c>
      <c r="F59" s="74">
        <v>1760</v>
      </c>
      <c r="G59" s="37">
        <v>352.2</v>
      </c>
      <c r="H59" s="27">
        <v>6000</v>
      </c>
      <c r="I59" s="117">
        <f t="shared" si="2"/>
        <v>10517.2</v>
      </c>
      <c r="J59" s="68">
        <v>2315</v>
      </c>
      <c r="K59" s="68">
        <v>14.44</v>
      </c>
      <c r="L59" s="68">
        <v>0</v>
      </c>
      <c r="M59" s="120">
        <v>131.1</v>
      </c>
      <c r="N59" s="120">
        <v>6000</v>
      </c>
      <c r="O59" s="120">
        <f t="shared" si="3"/>
        <v>8460.54</v>
      </c>
    </row>
    <row r="60" spans="2:15" ht="15">
      <c r="B60" s="30">
        <v>43</v>
      </c>
      <c r="C60" s="209" t="s">
        <v>93</v>
      </c>
      <c r="D60" s="68">
        <v>6250</v>
      </c>
      <c r="E60" s="69">
        <v>45</v>
      </c>
      <c r="F60" s="74">
        <v>2434</v>
      </c>
      <c r="G60" s="37">
        <v>290.7</v>
      </c>
      <c r="H60" s="27">
        <v>1250</v>
      </c>
      <c r="I60" s="117">
        <f t="shared" si="2"/>
        <v>10269.7</v>
      </c>
      <c r="J60" s="68">
        <v>6250</v>
      </c>
      <c r="K60" s="68"/>
      <c r="L60" s="68">
        <v>81.6</v>
      </c>
      <c r="M60" s="120">
        <v>290.7</v>
      </c>
      <c r="N60" s="120"/>
      <c r="O60" s="120">
        <f t="shared" si="3"/>
        <v>6622.3</v>
      </c>
    </row>
    <row r="61" spans="2:15" ht="15">
      <c r="B61" s="205" t="s">
        <v>2</v>
      </c>
      <c r="C61" s="210" t="s">
        <v>1</v>
      </c>
      <c r="D61" s="16">
        <f aca="true" t="shared" si="10" ref="D61:O61">SUM(D62:D71)</f>
        <v>345235</v>
      </c>
      <c r="E61" s="16">
        <f t="shared" si="10"/>
        <v>1870</v>
      </c>
      <c r="F61" s="16">
        <f t="shared" si="10"/>
        <v>112756</v>
      </c>
      <c r="G61" s="16">
        <f t="shared" si="10"/>
        <v>14208.599999999999</v>
      </c>
      <c r="H61" s="16">
        <f t="shared" si="10"/>
        <v>184996</v>
      </c>
      <c r="I61" s="16">
        <f t="shared" si="10"/>
        <v>659065.6000000001</v>
      </c>
      <c r="J61" s="16">
        <f t="shared" si="10"/>
        <v>359105</v>
      </c>
      <c r="K61" s="16">
        <f t="shared" si="10"/>
        <v>6131</v>
      </c>
      <c r="L61" s="16">
        <f t="shared" si="10"/>
        <v>4250</v>
      </c>
      <c r="M61" s="16">
        <f t="shared" si="10"/>
        <v>15793.499999999998</v>
      </c>
      <c r="N61" s="16">
        <f t="shared" si="10"/>
        <v>54502</v>
      </c>
      <c r="O61" s="120">
        <f t="shared" si="10"/>
        <v>439781.49999999994</v>
      </c>
    </row>
    <row r="62" spans="2:15" ht="15">
      <c r="B62" s="30">
        <v>45</v>
      </c>
      <c r="C62" s="209" t="s">
        <v>94</v>
      </c>
      <c r="D62" s="68">
        <v>56820</v>
      </c>
      <c r="E62" s="69">
        <v>504</v>
      </c>
      <c r="F62" s="74">
        <v>19486</v>
      </c>
      <c r="G62" s="4">
        <v>2364.6</v>
      </c>
      <c r="H62" s="27">
        <v>58068</v>
      </c>
      <c r="I62" s="118">
        <f t="shared" si="2"/>
        <v>137242.6</v>
      </c>
      <c r="J62" s="68">
        <v>56820</v>
      </c>
      <c r="K62" s="68">
        <v>0</v>
      </c>
      <c r="L62" s="68">
        <v>0</v>
      </c>
      <c r="M62" s="120">
        <v>2364.6</v>
      </c>
      <c r="N62" s="120">
        <v>39302</v>
      </c>
      <c r="O62" s="120">
        <f t="shared" si="3"/>
        <v>98486.6</v>
      </c>
    </row>
    <row r="63" spans="2:15" ht="15">
      <c r="B63" s="30">
        <v>46</v>
      </c>
      <c r="C63" s="209" t="s">
        <v>95</v>
      </c>
      <c r="D63" s="68">
        <v>10000</v>
      </c>
      <c r="E63" s="69">
        <v>40</v>
      </c>
      <c r="F63" s="74">
        <v>1100</v>
      </c>
      <c r="G63" s="4">
        <v>277.8</v>
      </c>
      <c r="H63" s="27">
        <v>21875</v>
      </c>
      <c r="I63" s="117">
        <f t="shared" si="2"/>
        <v>33292.8</v>
      </c>
      <c r="J63" s="68">
        <v>13895</v>
      </c>
      <c r="K63" s="68"/>
      <c r="L63" s="68">
        <v>0</v>
      </c>
      <c r="M63" s="120">
        <v>288.9</v>
      </c>
      <c r="N63" s="120">
        <v>4250</v>
      </c>
      <c r="O63" s="120">
        <f t="shared" si="3"/>
        <v>18433.9</v>
      </c>
    </row>
    <row r="64" spans="2:15" ht="15">
      <c r="B64" s="30">
        <v>47</v>
      </c>
      <c r="C64" s="209" t="s">
        <v>96</v>
      </c>
      <c r="D64" s="68">
        <v>12385</v>
      </c>
      <c r="E64" s="69">
        <v>90</v>
      </c>
      <c r="F64" s="74">
        <v>8300</v>
      </c>
      <c r="G64" s="4">
        <v>786.6</v>
      </c>
      <c r="H64" s="27">
        <v>0</v>
      </c>
      <c r="I64" s="117">
        <f t="shared" si="2"/>
        <v>21561.6</v>
      </c>
      <c r="J64" s="68">
        <v>12385</v>
      </c>
      <c r="K64" s="68">
        <v>4131</v>
      </c>
      <c r="L64" s="68">
        <v>0</v>
      </c>
      <c r="M64" s="120">
        <v>786.6</v>
      </c>
      <c r="N64" s="120">
        <v>0</v>
      </c>
      <c r="O64" s="120">
        <f t="shared" si="3"/>
        <v>17302.6</v>
      </c>
    </row>
    <row r="65" spans="2:15" ht="15">
      <c r="B65" s="30">
        <v>48</v>
      </c>
      <c r="C65" s="209" t="s">
        <v>97</v>
      </c>
      <c r="D65" s="68">
        <v>10895</v>
      </c>
      <c r="E65" s="69">
        <v>50</v>
      </c>
      <c r="F65" s="74">
        <v>6358</v>
      </c>
      <c r="G65" s="4">
        <v>651.9</v>
      </c>
      <c r="H65" s="27">
        <v>0</v>
      </c>
      <c r="I65" s="117">
        <f t="shared" si="2"/>
        <v>17954.9</v>
      </c>
      <c r="J65" s="68">
        <v>10895</v>
      </c>
      <c r="K65" s="68">
        <v>2000</v>
      </c>
      <c r="L65" s="68">
        <v>4250</v>
      </c>
      <c r="M65" s="120">
        <v>651.9</v>
      </c>
      <c r="N65" s="120">
        <v>0</v>
      </c>
      <c r="O65" s="120">
        <f t="shared" si="3"/>
        <v>17796.9</v>
      </c>
    </row>
    <row r="66" spans="2:15" ht="15">
      <c r="B66" s="30">
        <v>49</v>
      </c>
      <c r="C66" s="209" t="s">
        <v>98</v>
      </c>
      <c r="D66" s="68">
        <v>144345</v>
      </c>
      <c r="E66" s="69">
        <v>580</v>
      </c>
      <c r="F66" s="74">
        <v>33077</v>
      </c>
      <c r="G66" s="4">
        <v>6055.8</v>
      </c>
      <c r="H66" s="27">
        <v>30000</v>
      </c>
      <c r="I66" s="117">
        <f t="shared" si="2"/>
        <v>214057.8</v>
      </c>
      <c r="J66" s="68">
        <v>144345</v>
      </c>
      <c r="K66" s="68">
        <v>0</v>
      </c>
      <c r="L66" s="68">
        <v>0</v>
      </c>
      <c r="M66" s="120">
        <v>6055.8</v>
      </c>
      <c r="N66" s="120">
        <v>0</v>
      </c>
      <c r="O66" s="120">
        <f t="shared" si="3"/>
        <v>150400.8</v>
      </c>
    </row>
    <row r="67" spans="2:15" ht="15">
      <c r="B67" s="30">
        <v>50</v>
      </c>
      <c r="C67" s="205" t="s">
        <v>0</v>
      </c>
      <c r="D67" s="68">
        <v>22850</v>
      </c>
      <c r="E67" s="69">
        <v>45</v>
      </c>
      <c r="F67" s="74">
        <v>9140</v>
      </c>
      <c r="G67" s="4">
        <v>1474.8</v>
      </c>
      <c r="H67" s="27">
        <v>10238</v>
      </c>
      <c r="I67" s="117">
        <f t="shared" si="2"/>
        <v>43747.8</v>
      </c>
      <c r="J67" s="68">
        <v>22850</v>
      </c>
      <c r="K67" s="68">
        <v>0</v>
      </c>
      <c r="L67" s="68">
        <v>0</v>
      </c>
      <c r="M67" s="120">
        <v>1474.8</v>
      </c>
      <c r="N67" s="120">
        <v>10950</v>
      </c>
      <c r="O67" s="120">
        <f t="shared" si="3"/>
        <v>35274.8</v>
      </c>
    </row>
    <row r="68" spans="2:15" ht="15">
      <c r="B68" s="30">
        <v>51</v>
      </c>
      <c r="C68" s="209" t="s">
        <v>99</v>
      </c>
      <c r="D68" s="68">
        <v>1500</v>
      </c>
      <c r="E68" s="69"/>
      <c r="F68" s="74"/>
      <c r="G68" s="4">
        <v>0</v>
      </c>
      <c r="H68" s="27">
        <v>0</v>
      </c>
      <c r="I68" s="117">
        <f t="shared" si="2"/>
        <v>1500</v>
      </c>
      <c r="J68" s="68">
        <v>1500</v>
      </c>
      <c r="K68" s="68">
        <v>0</v>
      </c>
      <c r="L68" s="68"/>
      <c r="M68" s="120">
        <v>0</v>
      </c>
      <c r="N68" s="120">
        <v>0</v>
      </c>
      <c r="O68" s="120">
        <f t="shared" si="3"/>
        <v>1500</v>
      </c>
    </row>
    <row r="69" spans="2:15" ht="15">
      <c r="B69" s="30">
        <v>52</v>
      </c>
      <c r="C69" s="209" t="s">
        <v>100</v>
      </c>
      <c r="D69" s="68">
        <v>44910</v>
      </c>
      <c r="E69" s="69">
        <v>185</v>
      </c>
      <c r="F69" s="74">
        <v>17135</v>
      </c>
      <c r="G69" s="4">
        <v>1120.8</v>
      </c>
      <c r="H69" s="27">
        <v>40775</v>
      </c>
      <c r="I69" s="117">
        <f t="shared" si="2"/>
        <v>104125.8</v>
      </c>
      <c r="J69" s="68">
        <v>51260</v>
      </c>
      <c r="K69" s="68">
        <v>0</v>
      </c>
      <c r="L69" s="68"/>
      <c r="M69" s="120">
        <v>2694.6</v>
      </c>
      <c r="N69" s="120">
        <v>0</v>
      </c>
      <c r="O69" s="120">
        <f t="shared" si="3"/>
        <v>53954.6</v>
      </c>
    </row>
    <row r="70" spans="2:15" ht="15">
      <c r="B70" s="30">
        <v>53</v>
      </c>
      <c r="C70" s="209" t="s">
        <v>101</v>
      </c>
      <c r="D70" s="68">
        <v>22700</v>
      </c>
      <c r="E70" s="69">
        <v>111</v>
      </c>
      <c r="F70" s="74">
        <v>10495</v>
      </c>
      <c r="G70" s="4">
        <v>357</v>
      </c>
      <c r="H70" s="27">
        <v>24040</v>
      </c>
      <c r="I70" s="117">
        <f t="shared" si="2"/>
        <v>57703</v>
      </c>
      <c r="J70" s="68">
        <v>21665</v>
      </c>
      <c r="K70" s="68">
        <v>0</v>
      </c>
      <c r="L70" s="68">
        <v>0</v>
      </c>
      <c r="M70" s="120">
        <v>357</v>
      </c>
      <c r="N70" s="120">
        <v>0</v>
      </c>
      <c r="O70" s="120">
        <f t="shared" si="3"/>
        <v>22022</v>
      </c>
    </row>
    <row r="71" spans="2:15" ht="15">
      <c r="B71" s="32">
        <v>54</v>
      </c>
      <c r="C71" s="211" t="s">
        <v>102</v>
      </c>
      <c r="D71" s="72">
        <v>18830</v>
      </c>
      <c r="E71" s="71">
        <v>265</v>
      </c>
      <c r="F71" s="75">
        <v>7665</v>
      </c>
      <c r="G71" s="3">
        <v>1119.3</v>
      </c>
      <c r="H71" s="28">
        <v>0</v>
      </c>
      <c r="I71" s="119">
        <f t="shared" si="2"/>
        <v>27879.3</v>
      </c>
      <c r="J71" s="72">
        <v>23490</v>
      </c>
      <c r="K71" s="72">
        <v>0</v>
      </c>
      <c r="L71" s="72"/>
      <c r="M71" s="121">
        <v>1119.3</v>
      </c>
      <c r="N71" s="121"/>
      <c r="O71" s="120">
        <f t="shared" si="3"/>
        <v>24609.3</v>
      </c>
    </row>
  </sheetData>
  <mergeCells count="18">
    <mergeCell ref="C2:O2"/>
    <mergeCell ref="B3:O3"/>
    <mergeCell ref="N6:N8"/>
    <mergeCell ref="O6:O8"/>
    <mergeCell ref="J5:O5"/>
    <mergeCell ref="J6:J8"/>
    <mergeCell ref="K6:K8"/>
    <mergeCell ref="L6:L8"/>
    <mergeCell ref="M6:M8"/>
    <mergeCell ref="B5:B8"/>
    <mergeCell ref="C5:C8"/>
    <mergeCell ref="D5:I5"/>
    <mergeCell ref="D6:D8"/>
    <mergeCell ref="E6:E8"/>
    <mergeCell ref="F6:F8"/>
    <mergeCell ref="G6:G8"/>
    <mergeCell ref="H6:H8"/>
    <mergeCell ref="I6:I8"/>
  </mergeCells>
  <printOptions/>
  <pageMargins left="0" right="0" top="0" bottom="0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71"/>
  <sheetViews>
    <sheetView workbookViewId="0" topLeftCell="A1">
      <selection activeCell="L5" sqref="L5:S5"/>
    </sheetView>
  </sheetViews>
  <sheetFormatPr defaultColWidth="8.796875" defaultRowHeight="15"/>
  <cols>
    <col min="1" max="1" width="2.69921875" style="0" customWidth="1"/>
    <col min="2" max="2" width="3.59765625" style="0" customWidth="1"/>
    <col min="3" max="3" width="10.8984375" style="0" customWidth="1"/>
    <col min="4" max="4" width="8.09765625" style="0" customWidth="1"/>
    <col min="5" max="5" width="8.5" style="0" customWidth="1"/>
    <col min="6" max="6" width="6.69921875" style="0" customWidth="1"/>
    <col min="7" max="7" width="8.19921875" style="0" customWidth="1"/>
    <col min="8" max="8" width="7.5" style="0" customWidth="1"/>
    <col min="9" max="9" width="7.19921875" style="0" customWidth="1"/>
    <col min="10" max="10" width="6.3984375" style="0" customWidth="1"/>
    <col min="11" max="11" width="6.8984375" style="0" customWidth="1"/>
    <col min="12" max="12" width="7.8984375" style="0" customWidth="1"/>
    <col min="13" max="13" width="7.69921875" style="0" customWidth="1"/>
    <col min="14" max="14" width="7.59765625" style="0" customWidth="1"/>
    <col min="15" max="15" width="5.59765625" style="0" customWidth="1"/>
    <col min="16" max="16" width="7.69921875" style="0" customWidth="1"/>
    <col min="17" max="17" width="6.8984375" style="0" customWidth="1"/>
    <col min="18" max="18" width="7.19921875" style="0" customWidth="1"/>
    <col min="19" max="19" width="7.5" style="0" customWidth="1"/>
  </cols>
  <sheetData>
    <row r="2" spans="5:10" ht="16.5">
      <c r="E2" s="198" t="s">
        <v>147</v>
      </c>
      <c r="F2" s="9"/>
      <c r="G2" s="9"/>
      <c r="J2" s="11"/>
    </row>
    <row r="3" spans="5:10" ht="18">
      <c r="E3" s="10"/>
      <c r="F3" s="9"/>
      <c r="G3" s="200" t="s">
        <v>32</v>
      </c>
      <c r="H3" s="7"/>
      <c r="I3" s="7"/>
      <c r="J3" s="6"/>
    </row>
    <row r="4" spans="5:12" ht="18">
      <c r="E4" s="10"/>
      <c r="F4" s="9"/>
      <c r="G4" s="8"/>
      <c r="H4" s="7"/>
      <c r="I4" s="7"/>
      <c r="J4" s="6"/>
      <c r="L4" s="198" t="s">
        <v>33</v>
      </c>
    </row>
    <row r="5" spans="2:19" ht="15" customHeight="1">
      <c r="B5" s="201" t="s">
        <v>13</v>
      </c>
      <c r="C5" s="206" t="s">
        <v>45</v>
      </c>
      <c r="D5" s="202" t="s">
        <v>148</v>
      </c>
      <c r="E5" s="175"/>
      <c r="F5" s="175"/>
      <c r="G5" s="175"/>
      <c r="H5" s="175"/>
      <c r="I5" s="175"/>
      <c r="J5" s="175"/>
      <c r="K5" s="176"/>
      <c r="L5" s="202" t="s">
        <v>149</v>
      </c>
      <c r="M5" s="175"/>
      <c r="N5" s="175"/>
      <c r="O5" s="175"/>
      <c r="P5" s="175"/>
      <c r="Q5" s="175"/>
      <c r="R5" s="175"/>
      <c r="S5" s="176"/>
    </row>
    <row r="6" spans="2:19" ht="30" customHeight="1">
      <c r="B6" s="191"/>
      <c r="C6" s="196"/>
      <c r="D6" s="203" t="s">
        <v>34</v>
      </c>
      <c r="E6" s="194"/>
      <c r="F6" s="195"/>
      <c r="G6" s="195"/>
      <c r="H6" s="167"/>
      <c r="I6" s="203" t="s">
        <v>35</v>
      </c>
      <c r="J6" s="193"/>
      <c r="K6" s="204" t="s">
        <v>36</v>
      </c>
      <c r="L6" s="203" t="s">
        <v>34</v>
      </c>
      <c r="M6" s="194"/>
      <c r="N6" s="195"/>
      <c r="O6" s="195"/>
      <c r="P6" s="167"/>
      <c r="Q6" s="203" t="s">
        <v>35</v>
      </c>
      <c r="R6" s="193"/>
      <c r="S6" s="204" t="s">
        <v>36</v>
      </c>
    </row>
    <row r="7" spans="2:19" ht="15" customHeight="1">
      <c r="B7" s="191"/>
      <c r="C7" s="196"/>
      <c r="D7" s="204" t="s">
        <v>37</v>
      </c>
      <c r="E7" s="204" t="s">
        <v>38</v>
      </c>
      <c r="F7" s="204" t="s">
        <v>39</v>
      </c>
      <c r="G7" s="204" t="s">
        <v>40</v>
      </c>
      <c r="H7" s="204" t="s">
        <v>41</v>
      </c>
      <c r="I7" s="204" t="s">
        <v>42</v>
      </c>
      <c r="J7" s="204" t="s">
        <v>43</v>
      </c>
      <c r="K7" s="173"/>
      <c r="L7" s="204" t="s">
        <v>37</v>
      </c>
      <c r="M7" s="204" t="s">
        <v>38</v>
      </c>
      <c r="N7" s="204" t="s">
        <v>39</v>
      </c>
      <c r="O7" s="204" t="s">
        <v>40</v>
      </c>
      <c r="P7" s="204" t="s">
        <v>44</v>
      </c>
      <c r="Q7" s="204" t="s">
        <v>42</v>
      </c>
      <c r="R7" s="204" t="s">
        <v>43</v>
      </c>
      <c r="S7" s="173"/>
    </row>
    <row r="8" spans="2:19" ht="15" customHeight="1">
      <c r="B8" s="191"/>
      <c r="C8" s="196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2:19" ht="21" customHeight="1">
      <c r="B9" s="192"/>
      <c r="C9" s="197"/>
      <c r="D9" s="174"/>
      <c r="E9" s="174"/>
      <c r="F9" s="174"/>
      <c r="G9" s="174"/>
      <c r="H9" s="174"/>
      <c r="I9" s="174"/>
      <c r="J9" s="174"/>
      <c r="K9" s="190"/>
      <c r="L9" s="174"/>
      <c r="M9" s="174"/>
      <c r="N9" s="174"/>
      <c r="O9" s="174"/>
      <c r="P9" s="174"/>
      <c r="Q9" s="174"/>
      <c r="R9" s="174"/>
      <c r="S9" s="190"/>
    </row>
    <row r="10" spans="2:19" ht="18">
      <c r="B10" s="5"/>
      <c r="C10" s="207" t="s">
        <v>46</v>
      </c>
      <c r="D10" s="110">
        <f>SUM(D11+D23+D28+D33+D40+D49+D55+D61)</f>
        <v>9237</v>
      </c>
      <c r="E10" s="26">
        <f aca="true" t="shared" si="0" ref="E10:S10">E11+E23+E28+E33+E40+E49+E55+E61</f>
        <v>10422.43</v>
      </c>
      <c r="F10" s="26">
        <f t="shared" si="0"/>
        <v>9983.332999999999</v>
      </c>
      <c r="G10" s="76">
        <f>F10/D10*100</f>
        <v>108.07982028797227</v>
      </c>
      <c r="H10" s="76">
        <f>F10/E10*100</f>
        <v>95.78699976876793</v>
      </c>
      <c r="I10" s="26">
        <f t="shared" si="0"/>
        <v>935.69</v>
      </c>
      <c r="J10" s="26">
        <f t="shared" si="0"/>
        <v>0</v>
      </c>
      <c r="K10" s="26">
        <f t="shared" si="0"/>
        <v>10919.023</v>
      </c>
      <c r="L10" s="26">
        <f t="shared" si="0"/>
        <v>412683</v>
      </c>
      <c r="M10" s="26">
        <f t="shared" si="0"/>
        <v>152423.52000000002</v>
      </c>
      <c r="N10" s="26">
        <f t="shared" si="0"/>
        <v>123447.094</v>
      </c>
      <c r="O10" s="76">
        <f>N10/L10*100</f>
        <v>29.913297615845575</v>
      </c>
      <c r="P10" s="93">
        <f>N10/M10*100</f>
        <v>80.98953101201178</v>
      </c>
      <c r="Q10" s="26">
        <f t="shared" si="0"/>
        <v>8826.17</v>
      </c>
      <c r="R10" s="26">
        <f t="shared" si="0"/>
        <v>0</v>
      </c>
      <c r="S10" s="26">
        <f t="shared" si="0"/>
        <v>132273.26400000002</v>
      </c>
    </row>
    <row r="11" spans="2:19" ht="15.75">
      <c r="B11" s="205" t="s">
        <v>12</v>
      </c>
      <c r="C11" s="208" t="s">
        <v>47</v>
      </c>
      <c r="D11" s="21">
        <f>SUM(D12:D22)</f>
        <v>1201</v>
      </c>
      <c r="E11" s="14">
        <f>SUM(E12:E22)</f>
        <v>1779.6399999999999</v>
      </c>
      <c r="F11" s="14">
        <f>SUM(F12:F22)</f>
        <v>1366.3829999999998</v>
      </c>
      <c r="G11" s="91">
        <f aca="true" t="shared" si="1" ref="G11:G71">F11/D11*100</f>
        <v>113.77044129891756</v>
      </c>
      <c r="H11" s="91">
        <f aca="true" t="shared" si="2" ref="H11:H65">F11/E11*100</f>
        <v>76.77861814749049</v>
      </c>
      <c r="I11" s="14">
        <f aca="true" t="shared" si="3" ref="I11:N11">SUM(I12:I22)</f>
        <v>28.76</v>
      </c>
      <c r="J11" s="14">
        <f t="shared" si="3"/>
        <v>0</v>
      </c>
      <c r="K11" s="14">
        <f t="shared" si="3"/>
        <v>1395.1429999999998</v>
      </c>
      <c r="L11" s="14">
        <f t="shared" si="3"/>
        <v>55756</v>
      </c>
      <c r="M11" s="14">
        <f t="shared" si="3"/>
        <v>54222.91</v>
      </c>
      <c r="N11" s="14">
        <f t="shared" si="3"/>
        <v>25933.703999999998</v>
      </c>
      <c r="O11" s="92">
        <f aca="true" t="shared" si="4" ref="O11:O71">N11/L11*100</f>
        <v>46.5128488413803</v>
      </c>
      <c r="P11" s="92">
        <f aca="true" t="shared" si="5" ref="P11:P65">N11/M11*100</f>
        <v>47.82794578896632</v>
      </c>
      <c r="Q11" s="85">
        <f>SUM(Q12:Q22)</f>
        <v>4.97</v>
      </c>
      <c r="R11" s="85">
        <f>SUM(R12:R22)</f>
        <v>0</v>
      </c>
      <c r="S11" s="14">
        <f>SUM(S12:S22)</f>
        <v>25938.674</v>
      </c>
    </row>
    <row r="12" spans="2:19" ht="15">
      <c r="B12" s="2">
        <v>1</v>
      </c>
      <c r="C12" s="209" t="s">
        <v>48</v>
      </c>
      <c r="D12" s="111">
        <v>0</v>
      </c>
      <c r="E12" s="74">
        <v>0</v>
      </c>
      <c r="F12" s="74"/>
      <c r="G12" s="61">
        <v>0</v>
      </c>
      <c r="H12" s="61">
        <v>0</v>
      </c>
      <c r="I12" s="74"/>
      <c r="J12" s="74"/>
      <c r="K12" s="74">
        <f>F12+I12+J12</f>
        <v>0</v>
      </c>
      <c r="L12" s="74">
        <v>18462</v>
      </c>
      <c r="M12" s="74">
        <v>11879</v>
      </c>
      <c r="N12" s="74">
        <v>11879</v>
      </c>
      <c r="O12" s="61">
        <f t="shared" si="4"/>
        <v>64.34297475896436</v>
      </c>
      <c r="P12" s="61">
        <f t="shared" si="5"/>
        <v>100</v>
      </c>
      <c r="Q12" s="74"/>
      <c r="R12" s="74"/>
      <c r="S12" s="74">
        <f>N12+Q12+R12</f>
        <v>11879</v>
      </c>
    </row>
    <row r="13" spans="2:19" ht="15">
      <c r="B13" s="2">
        <v>2</v>
      </c>
      <c r="C13" s="209" t="s">
        <v>49</v>
      </c>
      <c r="D13" s="111">
        <v>45</v>
      </c>
      <c r="E13" s="74">
        <v>24</v>
      </c>
      <c r="F13" s="74">
        <v>24</v>
      </c>
      <c r="G13" s="61">
        <f t="shared" si="1"/>
        <v>53.333333333333336</v>
      </c>
      <c r="H13" s="61">
        <f t="shared" si="2"/>
        <v>100</v>
      </c>
      <c r="I13" s="74"/>
      <c r="J13" s="74"/>
      <c r="K13" s="74">
        <f aca="true" t="shared" si="6" ref="K13:K71">F13+I13+J13</f>
        <v>24</v>
      </c>
      <c r="L13" s="74">
        <v>3936</v>
      </c>
      <c r="M13" s="74">
        <v>3963</v>
      </c>
      <c r="N13" s="74">
        <v>467</v>
      </c>
      <c r="O13" s="61">
        <f t="shared" si="4"/>
        <v>11.864837398373984</v>
      </c>
      <c r="P13" s="61">
        <f t="shared" si="5"/>
        <v>11.784002018672721</v>
      </c>
      <c r="Q13" s="74"/>
      <c r="R13" s="74"/>
      <c r="S13" s="74">
        <f aca="true" t="shared" si="7" ref="S13:S71">N13+Q13+R13</f>
        <v>467</v>
      </c>
    </row>
    <row r="14" spans="2:19" ht="15">
      <c r="B14" s="2">
        <v>3</v>
      </c>
      <c r="C14" s="209" t="s">
        <v>50</v>
      </c>
      <c r="D14" s="111"/>
      <c r="E14" s="74">
        <v>53</v>
      </c>
      <c r="F14" s="74">
        <v>53</v>
      </c>
      <c r="G14" s="61">
        <v>0</v>
      </c>
      <c r="H14" s="61">
        <f t="shared" si="2"/>
        <v>100</v>
      </c>
      <c r="I14" s="74">
        <v>18.6</v>
      </c>
      <c r="J14" s="74"/>
      <c r="K14" s="74">
        <f t="shared" si="6"/>
        <v>71.6</v>
      </c>
      <c r="L14" s="74">
        <v>9874</v>
      </c>
      <c r="M14" s="74">
        <v>9874</v>
      </c>
      <c r="N14" s="74">
        <v>284</v>
      </c>
      <c r="O14" s="61">
        <f t="shared" si="4"/>
        <v>2.8762406319627303</v>
      </c>
      <c r="P14" s="61">
        <f t="shared" si="5"/>
        <v>2.8762406319627303</v>
      </c>
      <c r="Q14" s="74"/>
      <c r="R14" s="74"/>
      <c r="S14" s="74">
        <f t="shared" si="7"/>
        <v>284</v>
      </c>
    </row>
    <row r="15" spans="2:19" ht="15">
      <c r="B15" s="2">
        <v>4</v>
      </c>
      <c r="C15" s="209" t="s">
        <v>51</v>
      </c>
      <c r="D15" s="111">
        <v>80</v>
      </c>
      <c r="E15" s="74">
        <v>403</v>
      </c>
      <c r="F15" s="74">
        <v>403</v>
      </c>
      <c r="G15" s="61">
        <f t="shared" si="1"/>
        <v>503.74999999999994</v>
      </c>
      <c r="H15" s="61">
        <f t="shared" si="2"/>
        <v>100</v>
      </c>
      <c r="I15" s="74"/>
      <c r="J15" s="74"/>
      <c r="K15" s="74">
        <f t="shared" si="6"/>
        <v>403</v>
      </c>
      <c r="L15" s="74">
        <v>1243</v>
      </c>
      <c r="M15" s="74">
        <v>998</v>
      </c>
      <c r="N15" s="74">
        <v>998</v>
      </c>
      <c r="O15" s="61">
        <f t="shared" si="4"/>
        <v>80.28962188254224</v>
      </c>
      <c r="P15" s="61">
        <f t="shared" si="5"/>
        <v>100</v>
      </c>
      <c r="Q15" s="74"/>
      <c r="R15" s="74"/>
      <c r="S15" s="74">
        <f t="shared" si="7"/>
        <v>998</v>
      </c>
    </row>
    <row r="16" spans="2:19" ht="15">
      <c r="B16" s="2">
        <v>5</v>
      </c>
      <c r="C16" s="209" t="s">
        <v>52</v>
      </c>
      <c r="D16" s="111">
        <v>443</v>
      </c>
      <c r="E16" s="74">
        <v>443</v>
      </c>
      <c r="F16" s="74">
        <v>443</v>
      </c>
      <c r="G16" s="61">
        <f t="shared" si="1"/>
        <v>100</v>
      </c>
      <c r="H16" s="61">
        <f t="shared" si="2"/>
        <v>100</v>
      </c>
      <c r="I16" s="74">
        <v>9.8</v>
      </c>
      <c r="J16" s="74"/>
      <c r="K16" s="74">
        <f t="shared" si="6"/>
        <v>452.8</v>
      </c>
      <c r="L16" s="74">
        <v>4973</v>
      </c>
      <c r="M16" s="74">
        <v>4973</v>
      </c>
      <c r="N16" s="74">
        <v>668.794</v>
      </c>
      <c r="O16" s="61">
        <f t="shared" si="4"/>
        <v>13.448501910315706</v>
      </c>
      <c r="P16" s="61">
        <f t="shared" si="5"/>
        <v>13.448501910315706</v>
      </c>
      <c r="Q16" s="74"/>
      <c r="R16" s="74"/>
      <c r="S16" s="74">
        <f t="shared" si="7"/>
        <v>668.794</v>
      </c>
    </row>
    <row r="17" spans="2:19" ht="15">
      <c r="B17" s="2">
        <v>6</v>
      </c>
      <c r="C17" s="209" t="s">
        <v>53</v>
      </c>
      <c r="D17" s="111">
        <v>178</v>
      </c>
      <c r="E17" s="74">
        <v>308.64</v>
      </c>
      <c r="F17" s="74">
        <v>308.64</v>
      </c>
      <c r="G17" s="61">
        <f t="shared" si="1"/>
        <v>173.3932584269663</v>
      </c>
      <c r="H17" s="61">
        <f t="shared" si="2"/>
        <v>100</v>
      </c>
      <c r="I17" s="74"/>
      <c r="J17" s="74"/>
      <c r="K17" s="74">
        <f t="shared" si="6"/>
        <v>308.64</v>
      </c>
      <c r="L17" s="74">
        <v>2290</v>
      </c>
      <c r="M17" s="74">
        <v>7803.91</v>
      </c>
      <c r="N17" s="74">
        <v>7803.91</v>
      </c>
      <c r="O17" s="61">
        <f t="shared" si="4"/>
        <v>340.782096069869</v>
      </c>
      <c r="P17" s="61">
        <f t="shared" si="5"/>
        <v>100</v>
      </c>
      <c r="Q17" s="74"/>
      <c r="R17" s="74"/>
      <c r="S17" s="74">
        <f t="shared" si="7"/>
        <v>7803.91</v>
      </c>
    </row>
    <row r="18" spans="2:19" ht="15">
      <c r="B18" s="2">
        <v>7</v>
      </c>
      <c r="C18" s="209" t="s">
        <v>54</v>
      </c>
      <c r="D18" s="111">
        <v>25</v>
      </c>
      <c r="E18" s="74">
        <v>25</v>
      </c>
      <c r="F18" s="74">
        <v>2</v>
      </c>
      <c r="G18" s="61">
        <f t="shared" si="1"/>
        <v>8</v>
      </c>
      <c r="H18" s="61">
        <f t="shared" si="2"/>
        <v>8</v>
      </c>
      <c r="I18" s="74">
        <v>0.36</v>
      </c>
      <c r="J18" s="74"/>
      <c r="K18" s="74">
        <f t="shared" si="6"/>
        <v>2.36</v>
      </c>
      <c r="L18" s="74">
        <v>1715</v>
      </c>
      <c r="M18" s="74">
        <v>1715</v>
      </c>
      <c r="N18" s="74">
        <v>25</v>
      </c>
      <c r="O18" s="61">
        <f t="shared" si="4"/>
        <v>1.4577259475218658</v>
      </c>
      <c r="P18" s="61">
        <f t="shared" si="5"/>
        <v>1.4577259475218658</v>
      </c>
      <c r="Q18" s="74">
        <v>4.97</v>
      </c>
      <c r="R18" s="74"/>
      <c r="S18" s="74">
        <f t="shared" si="7"/>
        <v>29.97</v>
      </c>
    </row>
    <row r="19" spans="2:19" ht="15">
      <c r="B19" s="2">
        <v>8</v>
      </c>
      <c r="C19" s="209" t="s">
        <v>55</v>
      </c>
      <c r="D19" s="111">
        <v>162</v>
      </c>
      <c r="E19" s="74">
        <v>194</v>
      </c>
      <c r="F19" s="74">
        <v>31.743</v>
      </c>
      <c r="G19" s="61">
        <f t="shared" si="1"/>
        <v>19.594444444444445</v>
      </c>
      <c r="H19" s="61">
        <f t="shared" si="2"/>
        <v>16.362371134020616</v>
      </c>
      <c r="I19" s="74"/>
      <c r="J19" s="74"/>
      <c r="K19" s="74">
        <f t="shared" si="6"/>
        <v>31.743</v>
      </c>
      <c r="L19" s="74">
        <v>4994</v>
      </c>
      <c r="M19" s="74">
        <v>5989</v>
      </c>
      <c r="N19" s="74">
        <v>2304</v>
      </c>
      <c r="O19" s="61">
        <f t="shared" si="4"/>
        <v>46.13536243492191</v>
      </c>
      <c r="P19" s="61">
        <f t="shared" si="5"/>
        <v>38.470529303723495</v>
      </c>
      <c r="Q19" s="74"/>
      <c r="R19" s="74"/>
      <c r="S19" s="74">
        <f t="shared" si="7"/>
        <v>2304</v>
      </c>
    </row>
    <row r="20" spans="2:19" ht="15">
      <c r="B20" s="2">
        <v>9</v>
      </c>
      <c r="C20" s="209" t="s">
        <v>56</v>
      </c>
      <c r="D20" s="111">
        <v>228</v>
      </c>
      <c r="E20" s="74">
        <v>228</v>
      </c>
      <c r="F20" s="74">
        <v>0</v>
      </c>
      <c r="G20" s="61">
        <f t="shared" si="1"/>
        <v>0</v>
      </c>
      <c r="H20" s="61">
        <f t="shared" si="2"/>
        <v>0</v>
      </c>
      <c r="I20" s="74"/>
      <c r="J20" s="74"/>
      <c r="K20" s="74">
        <f t="shared" si="6"/>
        <v>0</v>
      </c>
      <c r="L20" s="74">
        <v>6215</v>
      </c>
      <c r="M20" s="74">
        <v>6235</v>
      </c>
      <c r="N20" s="74">
        <v>725</v>
      </c>
      <c r="O20" s="61">
        <f t="shared" si="4"/>
        <v>11.66532582461786</v>
      </c>
      <c r="P20" s="61">
        <f t="shared" si="5"/>
        <v>11.627906976744185</v>
      </c>
      <c r="Q20" s="74"/>
      <c r="R20" s="74"/>
      <c r="S20" s="74">
        <f t="shared" si="7"/>
        <v>725</v>
      </c>
    </row>
    <row r="21" spans="2:19" ht="15">
      <c r="B21" s="2">
        <v>10</v>
      </c>
      <c r="C21" s="209" t="s">
        <v>57</v>
      </c>
      <c r="D21" s="111">
        <v>20</v>
      </c>
      <c r="E21" s="74">
        <v>0</v>
      </c>
      <c r="F21" s="74"/>
      <c r="G21" s="61">
        <f t="shared" si="1"/>
        <v>0</v>
      </c>
      <c r="H21" s="61">
        <v>0</v>
      </c>
      <c r="I21" s="74"/>
      <c r="J21" s="74"/>
      <c r="K21" s="74">
        <f t="shared" si="6"/>
        <v>0</v>
      </c>
      <c r="L21" s="74">
        <v>1261</v>
      </c>
      <c r="M21" s="74"/>
      <c r="N21" s="74">
        <v>0</v>
      </c>
      <c r="O21" s="61">
        <f t="shared" si="4"/>
        <v>0</v>
      </c>
      <c r="P21" s="61">
        <v>0</v>
      </c>
      <c r="Q21" s="74"/>
      <c r="R21" s="74"/>
      <c r="S21" s="74">
        <f t="shared" si="7"/>
        <v>0</v>
      </c>
    </row>
    <row r="22" spans="2:19" ht="15">
      <c r="B22" s="2">
        <v>11</v>
      </c>
      <c r="C22" s="209" t="s">
        <v>58</v>
      </c>
      <c r="D22" s="111">
        <v>20</v>
      </c>
      <c r="E22" s="74">
        <v>101</v>
      </c>
      <c r="F22" s="74">
        <v>101</v>
      </c>
      <c r="G22" s="61">
        <f t="shared" si="1"/>
        <v>505</v>
      </c>
      <c r="H22" s="61">
        <f t="shared" si="2"/>
        <v>100</v>
      </c>
      <c r="I22" s="74"/>
      <c r="J22" s="74"/>
      <c r="K22" s="74">
        <f t="shared" si="6"/>
        <v>101</v>
      </c>
      <c r="L22" s="74">
        <v>793</v>
      </c>
      <c r="M22" s="74">
        <v>793</v>
      </c>
      <c r="N22" s="74">
        <v>779</v>
      </c>
      <c r="O22" s="61">
        <f t="shared" si="4"/>
        <v>98.23455233291298</v>
      </c>
      <c r="P22" s="61">
        <f t="shared" si="5"/>
        <v>98.23455233291298</v>
      </c>
      <c r="Q22" s="74"/>
      <c r="R22" s="74"/>
      <c r="S22" s="74">
        <f t="shared" si="7"/>
        <v>779</v>
      </c>
    </row>
    <row r="23" spans="2:19" ht="15.75">
      <c r="B23" s="205" t="s">
        <v>11</v>
      </c>
      <c r="C23" s="208" t="s">
        <v>59</v>
      </c>
      <c r="D23" s="22">
        <f>SUM(D24:D27)</f>
        <v>938</v>
      </c>
      <c r="E23" s="14">
        <f aca="true" t="shared" si="8" ref="E23:S23">SUM(E24:E27)</f>
        <v>0</v>
      </c>
      <c r="F23" s="14">
        <f t="shared" si="8"/>
        <v>0</v>
      </c>
      <c r="G23" s="76">
        <f t="shared" si="1"/>
        <v>0</v>
      </c>
      <c r="H23" s="76"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46468</v>
      </c>
      <c r="M23" s="14">
        <f t="shared" si="8"/>
        <v>14735</v>
      </c>
      <c r="N23" s="14">
        <f t="shared" si="8"/>
        <v>14735</v>
      </c>
      <c r="O23" s="92">
        <f t="shared" si="4"/>
        <v>31.709993974347938</v>
      </c>
      <c r="P23" s="92">
        <f t="shared" si="5"/>
        <v>100</v>
      </c>
      <c r="Q23" s="85">
        <f t="shared" si="8"/>
        <v>0</v>
      </c>
      <c r="R23" s="85">
        <f t="shared" si="8"/>
        <v>0</v>
      </c>
      <c r="S23" s="14">
        <f t="shared" si="8"/>
        <v>14735</v>
      </c>
    </row>
    <row r="24" spans="2:19" ht="15">
      <c r="B24" s="2">
        <v>12</v>
      </c>
      <c r="C24" s="209" t="s">
        <v>60</v>
      </c>
      <c r="D24" s="111">
        <v>180</v>
      </c>
      <c r="E24" s="74">
        <v>0</v>
      </c>
      <c r="F24" s="74"/>
      <c r="G24" s="61">
        <f t="shared" si="1"/>
        <v>0</v>
      </c>
      <c r="H24" s="61">
        <v>0</v>
      </c>
      <c r="I24" s="74"/>
      <c r="J24" s="74"/>
      <c r="K24" s="74">
        <f t="shared" si="6"/>
        <v>0</v>
      </c>
      <c r="L24" s="74">
        <v>7835</v>
      </c>
      <c r="M24" s="74">
        <v>0</v>
      </c>
      <c r="N24" s="74"/>
      <c r="O24" s="61">
        <f t="shared" si="4"/>
        <v>0</v>
      </c>
      <c r="P24" s="61">
        <v>0</v>
      </c>
      <c r="Q24" s="74"/>
      <c r="R24" s="74"/>
      <c r="S24" s="74">
        <f t="shared" si="7"/>
        <v>0</v>
      </c>
    </row>
    <row r="25" spans="2:19" ht="15">
      <c r="B25" s="2">
        <v>13</v>
      </c>
      <c r="C25" s="209" t="s">
        <v>61</v>
      </c>
      <c r="D25" s="112"/>
      <c r="E25" s="74">
        <v>0</v>
      </c>
      <c r="F25" s="74"/>
      <c r="G25" s="61">
        <v>0</v>
      </c>
      <c r="H25" s="61">
        <v>0</v>
      </c>
      <c r="I25" s="74"/>
      <c r="J25" s="74"/>
      <c r="K25" s="74">
        <f t="shared" si="6"/>
        <v>0</v>
      </c>
      <c r="L25" s="74">
        <v>11804</v>
      </c>
      <c r="M25" s="74">
        <v>284</v>
      </c>
      <c r="N25" s="74">
        <v>284</v>
      </c>
      <c r="O25" s="61">
        <f t="shared" si="4"/>
        <v>2.4059640799728905</v>
      </c>
      <c r="P25" s="61">
        <f t="shared" si="5"/>
        <v>100</v>
      </c>
      <c r="Q25" s="74"/>
      <c r="R25" s="74"/>
      <c r="S25" s="74">
        <f t="shared" si="7"/>
        <v>284</v>
      </c>
    </row>
    <row r="26" spans="2:19" ht="15">
      <c r="B26" s="2">
        <v>14</v>
      </c>
      <c r="C26" s="209" t="s">
        <v>62</v>
      </c>
      <c r="D26" s="111">
        <v>665</v>
      </c>
      <c r="E26" s="74">
        <v>0</v>
      </c>
      <c r="F26" s="74"/>
      <c r="G26" s="61">
        <f t="shared" si="1"/>
        <v>0</v>
      </c>
      <c r="H26" s="61">
        <v>0</v>
      </c>
      <c r="I26" s="74"/>
      <c r="J26" s="74"/>
      <c r="K26" s="74">
        <f t="shared" si="6"/>
        <v>0</v>
      </c>
      <c r="L26" s="74">
        <v>21144</v>
      </c>
      <c r="M26" s="74">
        <v>14201</v>
      </c>
      <c r="N26" s="74">
        <v>14201</v>
      </c>
      <c r="O26" s="61">
        <f t="shared" si="4"/>
        <v>67.16326144532728</v>
      </c>
      <c r="P26" s="61">
        <f t="shared" si="5"/>
        <v>100</v>
      </c>
      <c r="Q26" s="74"/>
      <c r="R26" s="74"/>
      <c r="S26" s="74">
        <f t="shared" si="7"/>
        <v>14201</v>
      </c>
    </row>
    <row r="27" spans="2:19" ht="15">
      <c r="B27" s="2">
        <v>15</v>
      </c>
      <c r="C27" s="209" t="s">
        <v>63</v>
      </c>
      <c r="D27" s="111">
        <v>93</v>
      </c>
      <c r="E27" s="74">
        <v>0</v>
      </c>
      <c r="F27" s="74">
        <v>0</v>
      </c>
      <c r="G27" s="61">
        <f t="shared" si="1"/>
        <v>0</v>
      </c>
      <c r="H27" s="61">
        <v>0</v>
      </c>
      <c r="I27" s="74"/>
      <c r="J27" s="74"/>
      <c r="K27" s="74">
        <f t="shared" si="6"/>
        <v>0</v>
      </c>
      <c r="L27" s="74">
        <v>5685</v>
      </c>
      <c r="M27" s="74">
        <v>250</v>
      </c>
      <c r="N27" s="74">
        <v>250</v>
      </c>
      <c r="O27" s="61">
        <f t="shared" si="4"/>
        <v>4.397537379067722</v>
      </c>
      <c r="P27" s="61">
        <f t="shared" si="5"/>
        <v>100</v>
      </c>
      <c r="Q27" s="74"/>
      <c r="R27" s="74"/>
      <c r="S27" s="74">
        <f t="shared" si="7"/>
        <v>250</v>
      </c>
    </row>
    <row r="28" spans="2:19" ht="15.75">
      <c r="B28" s="205" t="s">
        <v>10</v>
      </c>
      <c r="C28" s="208" t="s">
        <v>64</v>
      </c>
      <c r="D28" s="22">
        <f>SUM(D29:D32)</f>
        <v>761</v>
      </c>
      <c r="E28" s="14">
        <f aca="true" t="shared" si="9" ref="E28:S28">SUM(E29:E32)</f>
        <v>50</v>
      </c>
      <c r="F28" s="14">
        <f t="shared" si="9"/>
        <v>50</v>
      </c>
      <c r="G28" s="76">
        <f t="shared" si="1"/>
        <v>6.57030223390276</v>
      </c>
      <c r="H28" s="76">
        <v>0</v>
      </c>
      <c r="I28" s="14">
        <f t="shared" si="9"/>
        <v>0</v>
      </c>
      <c r="J28" s="14">
        <f t="shared" si="9"/>
        <v>0</v>
      </c>
      <c r="K28" s="14">
        <f t="shared" si="9"/>
        <v>50</v>
      </c>
      <c r="L28" s="14">
        <f t="shared" si="9"/>
        <v>2010</v>
      </c>
      <c r="M28" s="14">
        <f t="shared" si="9"/>
        <v>750</v>
      </c>
      <c r="N28" s="14">
        <f t="shared" si="9"/>
        <v>0</v>
      </c>
      <c r="O28" s="92">
        <f t="shared" si="4"/>
        <v>0</v>
      </c>
      <c r="P28" s="92">
        <v>0</v>
      </c>
      <c r="Q28" s="85">
        <f t="shared" si="9"/>
        <v>0</v>
      </c>
      <c r="R28" s="85">
        <f t="shared" si="9"/>
        <v>0</v>
      </c>
      <c r="S28" s="14">
        <f t="shared" si="9"/>
        <v>0</v>
      </c>
    </row>
    <row r="29" spans="2:19" ht="15">
      <c r="B29" s="2">
        <v>16</v>
      </c>
      <c r="C29" s="209" t="s">
        <v>65</v>
      </c>
      <c r="D29" s="111">
        <v>0</v>
      </c>
      <c r="E29" s="74">
        <v>0</v>
      </c>
      <c r="F29" s="74"/>
      <c r="G29" s="61">
        <v>0</v>
      </c>
      <c r="H29" s="61">
        <v>0</v>
      </c>
      <c r="I29" s="74"/>
      <c r="J29" s="74"/>
      <c r="K29" s="74">
        <f t="shared" si="6"/>
        <v>0</v>
      </c>
      <c r="L29" s="74"/>
      <c r="M29" s="74"/>
      <c r="N29" s="74">
        <v>0</v>
      </c>
      <c r="O29" s="61">
        <v>0</v>
      </c>
      <c r="P29" s="61">
        <v>0</v>
      </c>
      <c r="Q29" s="74"/>
      <c r="R29" s="74"/>
      <c r="S29" s="74">
        <f t="shared" si="7"/>
        <v>0</v>
      </c>
    </row>
    <row r="30" spans="2:19" ht="15">
      <c r="B30" s="2">
        <v>17</v>
      </c>
      <c r="C30" s="209" t="s">
        <v>66</v>
      </c>
      <c r="D30" s="113">
        <v>10</v>
      </c>
      <c r="E30" s="74">
        <v>0</v>
      </c>
      <c r="F30" s="74"/>
      <c r="G30" s="61">
        <v>0</v>
      </c>
      <c r="H30" s="61">
        <v>0</v>
      </c>
      <c r="I30" s="74"/>
      <c r="J30" s="74"/>
      <c r="K30" s="74">
        <f t="shared" si="6"/>
        <v>0</v>
      </c>
      <c r="L30" s="74">
        <v>679</v>
      </c>
      <c r="M30" s="74"/>
      <c r="N30" s="74">
        <v>0</v>
      </c>
      <c r="O30" s="61">
        <f t="shared" si="4"/>
        <v>0</v>
      </c>
      <c r="P30" s="61">
        <v>0</v>
      </c>
      <c r="Q30" s="74"/>
      <c r="R30" s="74"/>
      <c r="S30" s="74">
        <f t="shared" si="7"/>
        <v>0</v>
      </c>
    </row>
    <row r="31" spans="2:19" ht="15">
      <c r="B31" s="2">
        <v>18</v>
      </c>
      <c r="C31" s="209" t="s">
        <v>67</v>
      </c>
      <c r="D31" s="113">
        <v>1</v>
      </c>
      <c r="E31" s="74">
        <v>0</v>
      </c>
      <c r="F31" s="74"/>
      <c r="G31" s="61">
        <f t="shared" si="1"/>
        <v>0</v>
      </c>
      <c r="H31" s="61">
        <v>0</v>
      </c>
      <c r="I31" s="74"/>
      <c r="J31" s="74"/>
      <c r="K31" s="74">
        <f t="shared" si="6"/>
        <v>0</v>
      </c>
      <c r="L31" s="74">
        <v>581</v>
      </c>
      <c r="M31" s="74"/>
      <c r="N31" s="74">
        <v>0</v>
      </c>
      <c r="O31" s="61">
        <f t="shared" si="4"/>
        <v>0</v>
      </c>
      <c r="P31" s="61">
        <v>0</v>
      </c>
      <c r="Q31" s="74"/>
      <c r="R31" s="74"/>
      <c r="S31" s="74">
        <f t="shared" si="7"/>
        <v>0</v>
      </c>
    </row>
    <row r="32" spans="2:19" ht="15">
      <c r="B32" s="2">
        <v>19</v>
      </c>
      <c r="C32" s="209" t="s">
        <v>68</v>
      </c>
      <c r="D32" s="113">
        <v>750</v>
      </c>
      <c r="E32" s="74">
        <v>50</v>
      </c>
      <c r="F32" s="74">
        <v>50</v>
      </c>
      <c r="G32" s="61">
        <f t="shared" si="1"/>
        <v>6.666666666666667</v>
      </c>
      <c r="H32" s="61">
        <f t="shared" si="2"/>
        <v>100</v>
      </c>
      <c r="I32" s="74"/>
      <c r="J32" s="74"/>
      <c r="K32" s="74">
        <f t="shared" si="6"/>
        <v>50</v>
      </c>
      <c r="L32" s="74">
        <v>750</v>
      </c>
      <c r="M32" s="74">
        <v>750</v>
      </c>
      <c r="N32" s="74">
        <v>0</v>
      </c>
      <c r="O32" s="61">
        <f t="shared" si="4"/>
        <v>0</v>
      </c>
      <c r="P32" s="61">
        <f t="shared" si="5"/>
        <v>0</v>
      </c>
      <c r="Q32" s="74"/>
      <c r="R32" s="74"/>
      <c r="S32" s="74">
        <f t="shared" si="7"/>
        <v>0</v>
      </c>
    </row>
    <row r="33" spans="2:19" ht="15.75">
      <c r="B33" s="205" t="s">
        <v>9</v>
      </c>
      <c r="C33" s="208" t="s">
        <v>69</v>
      </c>
      <c r="D33" s="22">
        <f>SUM(D34:D39)</f>
        <v>699</v>
      </c>
      <c r="E33" s="15">
        <f aca="true" t="shared" si="10" ref="E33:S33">SUM(E34:E39)</f>
        <v>75</v>
      </c>
      <c r="F33" s="15">
        <f t="shared" si="10"/>
        <v>50</v>
      </c>
      <c r="G33" s="76">
        <f t="shared" si="1"/>
        <v>7.1530758226037205</v>
      </c>
      <c r="H33" s="76">
        <f t="shared" si="2"/>
        <v>66.66666666666666</v>
      </c>
      <c r="I33" s="15">
        <f t="shared" si="10"/>
        <v>0</v>
      </c>
      <c r="J33" s="15">
        <f t="shared" si="10"/>
        <v>0</v>
      </c>
      <c r="K33" s="15">
        <f t="shared" si="10"/>
        <v>50</v>
      </c>
      <c r="L33" s="15">
        <f t="shared" si="10"/>
        <v>38705</v>
      </c>
      <c r="M33" s="15">
        <f t="shared" si="10"/>
        <v>6254</v>
      </c>
      <c r="N33" s="15">
        <f t="shared" si="10"/>
        <v>6049</v>
      </c>
      <c r="O33" s="92">
        <f t="shared" si="4"/>
        <v>15.628471773672652</v>
      </c>
      <c r="P33" s="92">
        <f t="shared" si="5"/>
        <v>96.72209785737128</v>
      </c>
      <c r="Q33" s="15">
        <f t="shared" si="10"/>
        <v>0</v>
      </c>
      <c r="R33" s="15">
        <f t="shared" si="10"/>
        <v>0</v>
      </c>
      <c r="S33" s="15">
        <f t="shared" si="10"/>
        <v>6049</v>
      </c>
    </row>
    <row r="34" spans="2:19" ht="15">
      <c r="B34" s="2">
        <v>20</v>
      </c>
      <c r="C34" s="209" t="s">
        <v>70</v>
      </c>
      <c r="D34" s="114">
        <v>357</v>
      </c>
      <c r="E34" s="74">
        <v>0</v>
      </c>
      <c r="F34" s="74"/>
      <c r="G34" s="61">
        <f t="shared" si="1"/>
        <v>0</v>
      </c>
      <c r="H34" s="61">
        <v>0</v>
      </c>
      <c r="I34" s="74"/>
      <c r="J34" s="74"/>
      <c r="K34" s="74">
        <f t="shared" si="6"/>
        <v>0</v>
      </c>
      <c r="L34" s="74">
        <v>17960</v>
      </c>
      <c r="M34" s="74"/>
      <c r="N34" s="74">
        <v>0</v>
      </c>
      <c r="O34" s="61">
        <f t="shared" si="4"/>
        <v>0</v>
      </c>
      <c r="P34" s="61">
        <v>0</v>
      </c>
      <c r="Q34" s="74"/>
      <c r="R34" s="74"/>
      <c r="S34" s="74">
        <f t="shared" si="7"/>
        <v>0</v>
      </c>
    </row>
    <row r="35" spans="2:19" ht="15">
      <c r="B35" s="2">
        <v>21</v>
      </c>
      <c r="C35" s="209" t="s">
        <v>71</v>
      </c>
      <c r="D35" s="114">
        <v>105</v>
      </c>
      <c r="E35" s="74">
        <v>0</v>
      </c>
      <c r="F35" s="74"/>
      <c r="G35" s="61">
        <f t="shared" si="1"/>
        <v>0</v>
      </c>
      <c r="H35" s="61">
        <v>0</v>
      </c>
      <c r="I35" s="74"/>
      <c r="J35" s="74"/>
      <c r="K35" s="74">
        <f t="shared" si="6"/>
        <v>0</v>
      </c>
      <c r="L35" s="74">
        <v>8500</v>
      </c>
      <c r="M35" s="74">
        <v>24</v>
      </c>
      <c r="N35" s="74">
        <v>24</v>
      </c>
      <c r="O35" s="61">
        <f t="shared" si="4"/>
        <v>0.2823529411764706</v>
      </c>
      <c r="P35" s="61">
        <f t="shared" si="5"/>
        <v>100</v>
      </c>
      <c r="Q35" s="74"/>
      <c r="R35" s="74"/>
      <c r="S35" s="74">
        <f t="shared" si="7"/>
        <v>24</v>
      </c>
    </row>
    <row r="36" spans="2:19" ht="15">
      <c r="B36" s="2">
        <v>22</v>
      </c>
      <c r="C36" s="209" t="s">
        <v>72</v>
      </c>
      <c r="D36" s="114">
        <v>10</v>
      </c>
      <c r="E36" s="74"/>
      <c r="F36" s="74"/>
      <c r="G36" s="61">
        <f t="shared" si="1"/>
        <v>0</v>
      </c>
      <c r="H36" s="61">
        <v>0</v>
      </c>
      <c r="I36" s="74"/>
      <c r="J36" s="74"/>
      <c r="K36" s="74">
        <f t="shared" si="6"/>
        <v>0</v>
      </c>
      <c r="L36" s="74">
        <v>25</v>
      </c>
      <c r="M36" s="74">
        <v>25</v>
      </c>
      <c r="N36" s="74">
        <v>25</v>
      </c>
      <c r="O36" s="61">
        <f t="shared" si="4"/>
        <v>100</v>
      </c>
      <c r="P36" s="61">
        <f t="shared" si="5"/>
        <v>100</v>
      </c>
      <c r="Q36" s="74"/>
      <c r="R36" s="74"/>
      <c r="S36" s="74">
        <f t="shared" si="7"/>
        <v>25</v>
      </c>
    </row>
    <row r="37" spans="2:19" ht="15">
      <c r="B37" s="2">
        <v>23</v>
      </c>
      <c r="C37" s="209" t="s">
        <v>73</v>
      </c>
      <c r="D37" s="114">
        <v>129</v>
      </c>
      <c r="E37" s="74">
        <v>25</v>
      </c>
      <c r="F37" s="74">
        <v>25</v>
      </c>
      <c r="G37" s="61">
        <f t="shared" si="1"/>
        <v>19.379844961240313</v>
      </c>
      <c r="H37" s="61">
        <v>0</v>
      </c>
      <c r="I37" s="74"/>
      <c r="J37" s="74"/>
      <c r="K37" s="74">
        <f t="shared" si="6"/>
        <v>25</v>
      </c>
      <c r="L37" s="74">
        <v>3188</v>
      </c>
      <c r="M37" s="74">
        <v>3125</v>
      </c>
      <c r="N37" s="74">
        <v>3125</v>
      </c>
      <c r="O37" s="61">
        <f t="shared" si="4"/>
        <v>98.02383939774153</v>
      </c>
      <c r="P37" s="61">
        <f t="shared" si="5"/>
        <v>100</v>
      </c>
      <c r="Q37" s="74"/>
      <c r="R37" s="74"/>
      <c r="S37" s="74">
        <f t="shared" si="7"/>
        <v>3125</v>
      </c>
    </row>
    <row r="38" spans="2:19" ht="15">
      <c r="B38" s="2">
        <v>24</v>
      </c>
      <c r="C38" s="209" t="s">
        <v>74</v>
      </c>
      <c r="D38" s="114">
        <v>13</v>
      </c>
      <c r="E38" s="74">
        <v>50</v>
      </c>
      <c r="F38" s="74">
        <v>25</v>
      </c>
      <c r="G38" s="61">
        <f t="shared" si="1"/>
        <v>192.30769230769232</v>
      </c>
      <c r="H38" s="61">
        <f t="shared" si="2"/>
        <v>50</v>
      </c>
      <c r="I38" s="74"/>
      <c r="J38" s="74"/>
      <c r="K38" s="74">
        <f t="shared" si="6"/>
        <v>25</v>
      </c>
      <c r="L38" s="74">
        <v>7175</v>
      </c>
      <c r="M38" s="74">
        <v>1935</v>
      </c>
      <c r="N38" s="74">
        <v>1730</v>
      </c>
      <c r="O38" s="61">
        <f t="shared" si="4"/>
        <v>24.111498257839724</v>
      </c>
      <c r="P38" s="61">
        <f t="shared" si="5"/>
        <v>89.40568475452196</v>
      </c>
      <c r="Q38" s="74"/>
      <c r="R38" s="74"/>
      <c r="S38" s="74">
        <f t="shared" si="7"/>
        <v>1730</v>
      </c>
    </row>
    <row r="39" spans="2:19" ht="15">
      <c r="B39" s="2">
        <v>25</v>
      </c>
      <c r="C39" s="209" t="s">
        <v>75</v>
      </c>
      <c r="D39" s="114">
        <v>85</v>
      </c>
      <c r="E39" s="74">
        <v>0</v>
      </c>
      <c r="F39" s="74"/>
      <c r="G39" s="61">
        <f t="shared" si="1"/>
        <v>0</v>
      </c>
      <c r="H39" s="61">
        <v>0</v>
      </c>
      <c r="I39" s="74"/>
      <c r="J39" s="74"/>
      <c r="K39" s="74">
        <f t="shared" si="6"/>
        <v>0</v>
      </c>
      <c r="L39" s="74">
        <v>1857</v>
      </c>
      <c r="M39" s="74">
        <v>1145</v>
      </c>
      <c r="N39" s="74">
        <v>1145</v>
      </c>
      <c r="O39" s="61">
        <f t="shared" si="4"/>
        <v>61.65858912224017</v>
      </c>
      <c r="P39" s="61">
        <f t="shared" si="5"/>
        <v>100</v>
      </c>
      <c r="Q39" s="74"/>
      <c r="R39" s="74"/>
      <c r="S39" s="74">
        <f t="shared" si="7"/>
        <v>1145</v>
      </c>
    </row>
    <row r="40" spans="2:19" ht="15.75">
      <c r="B40" s="205" t="s">
        <v>8</v>
      </c>
      <c r="C40" s="210" t="s">
        <v>7</v>
      </c>
      <c r="D40" s="115">
        <f>SUM(D41:D48)</f>
        <v>1224</v>
      </c>
      <c r="E40" s="14">
        <f aca="true" t="shared" si="11" ref="E40:S40">SUM(E41:E48)</f>
        <v>598.75</v>
      </c>
      <c r="F40" s="14">
        <f t="shared" si="11"/>
        <v>598.75</v>
      </c>
      <c r="G40" s="76">
        <f t="shared" si="1"/>
        <v>48.91748366013072</v>
      </c>
      <c r="H40" s="76">
        <f t="shared" si="2"/>
        <v>100</v>
      </c>
      <c r="I40" s="14">
        <f t="shared" si="11"/>
        <v>64.17</v>
      </c>
      <c r="J40" s="14">
        <f t="shared" si="11"/>
        <v>0</v>
      </c>
      <c r="K40" s="14">
        <f t="shared" si="11"/>
        <v>662.92</v>
      </c>
      <c r="L40" s="14">
        <f t="shared" si="11"/>
        <v>87518</v>
      </c>
      <c r="M40" s="14">
        <f t="shared" si="11"/>
        <v>28290.54</v>
      </c>
      <c r="N40" s="14">
        <f t="shared" si="11"/>
        <v>28558.739999999998</v>
      </c>
      <c r="O40" s="92">
        <f t="shared" si="4"/>
        <v>32.63184716286935</v>
      </c>
      <c r="P40" s="92">
        <f t="shared" si="5"/>
        <v>100.94802008021055</v>
      </c>
      <c r="Q40" s="85">
        <f t="shared" si="11"/>
        <v>6664.33</v>
      </c>
      <c r="R40" s="85">
        <f t="shared" si="11"/>
        <v>0</v>
      </c>
      <c r="S40" s="14">
        <f t="shared" si="11"/>
        <v>35223.07</v>
      </c>
    </row>
    <row r="41" spans="2:19" ht="15">
      <c r="B41" s="2">
        <v>26</v>
      </c>
      <c r="C41" s="209" t="s">
        <v>76</v>
      </c>
      <c r="D41" s="114"/>
      <c r="E41" s="74">
        <v>0</v>
      </c>
      <c r="F41" s="74"/>
      <c r="G41" s="61">
        <v>0</v>
      </c>
      <c r="H41" s="61">
        <v>0</v>
      </c>
      <c r="I41" s="74"/>
      <c r="J41" s="74"/>
      <c r="K41" s="74">
        <f t="shared" si="6"/>
        <v>0</v>
      </c>
      <c r="L41" s="74"/>
      <c r="M41" s="74"/>
      <c r="N41" s="74">
        <v>0</v>
      </c>
      <c r="O41" s="61">
        <v>0</v>
      </c>
      <c r="P41" s="61">
        <v>0</v>
      </c>
      <c r="Q41" s="74"/>
      <c r="R41" s="74"/>
      <c r="S41" s="74">
        <f t="shared" si="7"/>
        <v>0</v>
      </c>
    </row>
    <row r="42" spans="2:19" ht="15">
      <c r="B42" s="2">
        <v>27</v>
      </c>
      <c r="C42" s="209" t="s">
        <v>77</v>
      </c>
      <c r="D42" s="114">
        <v>450</v>
      </c>
      <c r="E42" s="74">
        <v>271.5</v>
      </c>
      <c r="F42" s="74">
        <v>271.5</v>
      </c>
      <c r="G42" s="61">
        <f t="shared" si="1"/>
        <v>60.333333333333336</v>
      </c>
      <c r="H42" s="61">
        <f t="shared" si="2"/>
        <v>100</v>
      </c>
      <c r="I42" s="74"/>
      <c r="J42" s="74"/>
      <c r="K42" s="74">
        <f t="shared" si="6"/>
        <v>271.5</v>
      </c>
      <c r="L42" s="74">
        <v>25335</v>
      </c>
      <c r="M42" s="74"/>
      <c r="N42" s="74">
        <v>575.5</v>
      </c>
      <c r="O42" s="61">
        <f t="shared" si="4"/>
        <v>2.2715610815077953</v>
      </c>
      <c r="P42" s="61">
        <v>0</v>
      </c>
      <c r="Q42" s="74"/>
      <c r="R42" s="74"/>
      <c r="S42" s="74">
        <f t="shared" si="7"/>
        <v>575.5</v>
      </c>
    </row>
    <row r="43" spans="2:19" ht="15">
      <c r="B43" s="2">
        <v>28</v>
      </c>
      <c r="C43" s="209" t="s">
        <v>78</v>
      </c>
      <c r="D43" s="114">
        <v>361</v>
      </c>
      <c r="E43" s="74">
        <v>65.85</v>
      </c>
      <c r="F43" s="74">
        <v>65.85</v>
      </c>
      <c r="G43" s="61">
        <f t="shared" si="1"/>
        <v>18.240997229916896</v>
      </c>
      <c r="H43" s="61">
        <f t="shared" si="2"/>
        <v>100</v>
      </c>
      <c r="I43" s="74">
        <v>13.17</v>
      </c>
      <c r="J43" s="74"/>
      <c r="K43" s="74">
        <f t="shared" si="6"/>
        <v>79.02</v>
      </c>
      <c r="L43" s="74">
        <v>10674</v>
      </c>
      <c r="M43" s="74">
        <v>2816.64</v>
      </c>
      <c r="N43" s="74">
        <v>2816.84</v>
      </c>
      <c r="O43" s="61">
        <f t="shared" si="4"/>
        <v>26.389732059209297</v>
      </c>
      <c r="P43" s="61">
        <f t="shared" si="5"/>
        <v>100.00710065894116</v>
      </c>
      <c r="Q43" s="74">
        <v>563.33</v>
      </c>
      <c r="R43" s="74"/>
      <c r="S43" s="74">
        <f t="shared" si="7"/>
        <v>3380.17</v>
      </c>
    </row>
    <row r="44" spans="2:19" ht="15">
      <c r="B44" s="2">
        <v>29</v>
      </c>
      <c r="C44" s="209" t="s">
        <v>79</v>
      </c>
      <c r="D44" s="114">
        <v>25</v>
      </c>
      <c r="E44" s="74">
        <v>0</v>
      </c>
      <c r="F44" s="74">
        <v>0</v>
      </c>
      <c r="G44" s="61">
        <v>0</v>
      </c>
      <c r="H44" s="61">
        <v>0</v>
      </c>
      <c r="I44" s="74"/>
      <c r="J44" s="74"/>
      <c r="K44" s="74">
        <f t="shared" si="6"/>
        <v>0</v>
      </c>
      <c r="L44" s="74">
        <v>1065</v>
      </c>
      <c r="M44" s="74">
        <v>307.5</v>
      </c>
      <c r="N44" s="74"/>
      <c r="O44" s="61">
        <f t="shared" si="4"/>
        <v>0</v>
      </c>
      <c r="P44" s="61">
        <f t="shared" si="5"/>
        <v>0</v>
      </c>
      <c r="Q44" s="74"/>
      <c r="R44" s="74"/>
      <c r="S44" s="74">
        <f t="shared" si="7"/>
        <v>0</v>
      </c>
    </row>
    <row r="45" spans="2:19" ht="15">
      <c r="B45" s="2">
        <v>30</v>
      </c>
      <c r="C45" s="209" t="s">
        <v>80</v>
      </c>
      <c r="D45" s="114">
        <v>133</v>
      </c>
      <c r="E45" s="74">
        <v>83.4</v>
      </c>
      <c r="F45" s="74">
        <v>83.4</v>
      </c>
      <c r="G45" s="61">
        <f t="shared" si="1"/>
        <v>62.70676691729323</v>
      </c>
      <c r="H45" s="61">
        <f t="shared" si="2"/>
        <v>100</v>
      </c>
      <c r="I45" s="74"/>
      <c r="J45" s="74"/>
      <c r="K45" s="74">
        <f t="shared" si="6"/>
        <v>83.4</v>
      </c>
      <c r="L45" s="74">
        <v>5698</v>
      </c>
      <c r="M45" s="74">
        <v>844.4</v>
      </c>
      <c r="N45" s="74">
        <v>844.4</v>
      </c>
      <c r="O45" s="61">
        <f t="shared" si="4"/>
        <v>14.81923481923482</v>
      </c>
      <c r="P45" s="61">
        <f t="shared" si="5"/>
        <v>100</v>
      </c>
      <c r="Q45" s="74"/>
      <c r="R45" s="74"/>
      <c r="S45" s="74">
        <f t="shared" si="7"/>
        <v>844.4</v>
      </c>
    </row>
    <row r="46" spans="2:19" ht="15">
      <c r="B46" s="2">
        <v>31</v>
      </c>
      <c r="C46" s="209" t="s">
        <v>81</v>
      </c>
      <c r="D46" s="114">
        <v>180</v>
      </c>
      <c r="E46" s="74">
        <v>48</v>
      </c>
      <c r="F46" s="74">
        <v>48</v>
      </c>
      <c r="G46" s="61">
        <f t="shared" si="1"/>
        <v>26.666666666666668</v>
      </c>
      <c r="H46" s="61">
        <f t="shared" si="2"/>
        <v>100</v>
      </c>
      <c r="I46" s="74">
        <v>23</v>
      </c>
      <c r="J46" s="74"/>
      <c r="K46" s="74">
        <f t="shared" si="6"/>
        <v>71</v>
      </c>
      <c r="L46" s="74">
        <v>9650</v>
      </c>
      <c r="M46" s="74">
        <v>2253</v>
      </c>
      <c r="N46" s="74">
        <v>2253</v>
      </c>
      <c r="O46" s="61">
        <f t="shared" si="4"/>
        <v>23.347150259067355</v>
      </c>
      <c r="P46" s="61">
        <f t="shared" si="5"/>
        <v>100</v>
      </c>
      <c r="Q46" s="74">
        <v>1035</v>
      </c>
      <c r="R46" s="74"/>
      <c r="S46" s="74">
        <f t="shared" si="7"/>
        <v>3288</v>
      </c>
    </row>
    <row r="47" spans="2:19" ht="15">
      <c r="B47" s="2">
        <v>32</v>
      </c>
      <c r="C47" s="209" t="s">
        <v>82</v>
      </c>
      <c r="D47" s="114">
        <v>75</v>
      </c>
      <c r="E47" s="74">
        <v>20</v>
      </c>
      <c r="F47" s="74">
        <v>20</v>
      </c>
      <c r="G47" s="61">
        <f t="shared" si="1"/>
        <v>26.666666666666668</v>
      </c>
      <c r="H47" s="61">
        <f t="shared" si="2"/>
        <v>100</v>
      </c>
      <c r="I47" s="74"/>
      <c r="J47" s="74"/>
      <c r="K47" s="74">
        <f t="shared" si="6"/>
        <v>20</v>
      </c>
      <c r="L47" s="74">
        <v>15071</v>
      </c>
      <c r="M47" s="74">
        <v>1804</v>
      </c>
      <c r="N47" s="74">
        <v>1804</v>
      </c>
      <c r="O47" s="61">
        <f t="shared" si="4"/>
        <v>11.970008625837702</v>
      </c>
      <c r="P47" s="61">
        <f t="shared" si="5"/>
        <v>100</v>
      </c>
      <c r="Q47" s="74"/>
      <c r="R47" s="74"/>
      <c r="S47" s="74">
        <f t="shared" si="7"/>
        <v>1804</v>
      </c>
    </row>
    <row r="48" spans="2:19" ht="15">
      <c r="B48" s="2">
        <v>33</v>
      </c>
      <c r="C48" s="209" t="s">
        <v>83</v>
      </c>
      <c r="D48" s="114">
        <v>0</v>
      </c>
      <c r="E48" s="74">
        <v>110</v>
      </c>
      <c r="F48" s="74">
        <v>110</v>
      </c>
      <c r="G48" s="61">
        <v>0</v>
      </c>
      <c r="H48" s="61">
        <f t="shared" si="2"/>
        <v>100</v>
      </c>
      <c r="I48" s="74">
        <v>28</v>
      </c>
      <c r="J48" s="74"/>
      <c r="K48" s="74">
        <f t="shared" si="6"/>
        <v>138</v>
      </c>
      <c r="L48" s="74">
        <v>20025</v>
      </c>
      <c r="M48" s="74">
        <v>20265</v>
      </c>
      <c r="N48" s="74">
        <v>20265</v>
      </c>
      <c r="O48" s="61">
        <f t="shared" si="4"/>
        <v>101.19850187265918</v>
      </c>
      <c r="P48" s="61">
        <f t="shared" si="5"/>
        <v>100</v>
      </c>
      <c r="Q48" s="74">
        <v>5066</v>
      </c>
      <c r="R48" s="74"/>
      <c r="S48" s="74">
        <f t="shared" si="7"/>
        <v>25331</v>
      </c>
    </row>
    <row r="49" spans="2:19" ht="15.75">
      <c r="B49" s="205" t="s">
        <v>6</v>
      </c>
      <c r="C49" s="208" t="s">
        <v>84</v>
      </c>
      <c r="D49" s="115">
        <f>SUM(D50:D54)</f>
        <v>1899</v>
      </c>
      <c r="E49" s="16">
        <f aca="true" t="shared" si="12" ref="E49:S49">SUM(E50:E54)</f>
        <v>1367.75</v>
      </c>
      <c r="F49" s="16">
        <f t="shared" si="12"/>
        <v>1367.75</v>
      </c>
      <c r="G49" s="76">
        <f t="shared" si="1"/>
        <v>72.02474986835176</v>
      </c>
      <c r="H49" s="76">
        <f t="shared" si="2"/>
        <v>100</v>
      </c>
      <c r="I49" s="16">
        <f t="shared" si="12"/>
        <v>133</v>
      </c>
      <c r="J49" s="16">
        <f t="shared" si="12"/>
        <v>0</v>
      </c>
      <c r="K49" s="16">
        <f t="shared" si="12"/>
        <v>1500.75</v>
      </c>
      <c r="L49" s="16">
        <f t="shared" si="12"/>
        <v>50788</v>
      </c>
      <c r="M49" s="16">
        <f t="shared" si="12"/>
        <v>34900.47</v>
      </c>
      <c r="N49" s="16">
        <f t="shared" si="12"/>
        <v>34900.05</v>
      </c>
      <c r="O49" s="92">
        <f t="shared" si="4"/>
        <v>68.71711821690164</v>
      </c>
      <c r="P49" s="92">
        <f t="shared" si="5"/>
        <v>99.99879657781113</v>
      </c>
      <c r="Q49" s="16">
        <f t="shared" si="12"/>
        <v>400</v>
      </c>
      <c r="R49" s="16">
        <f t="shared" si="12"/>
        <v>0</v>
      </c>
      <c r="S49" s="16">
        <f t="shared" si="12"/>
        <v>35300.05</v>
      </c>
    </row>
    <row r="50" spans="2:19" ht="15">
      <c r="B50" s="2">
        <v>34</v>
      </c>
      <c r="C50" s="209" t="s">
        <v>85</v>
      </c>
      <c r="D50" s="114">
        <v>1041</v>
      </c>
      <c r="E50" s="74">
        <v>571</v>
      </c>
      <c r="F50" s="74">
        <v>571</v>
      </c>
      <c r="G50" s="61">
        <f t="shared" si="1"/>
        <v>54.85110470701249</v>
      </c>
      <c r="H50" s="61">
        <f t="shared" si="2"/>
        <v>100</v>
      </c>
      <c r="I50" s="74"/>
      <c r="J50" s="74"/>
      <c r="K50" s="74">
        <f t="shared" si="6"/>
        <v>571</v>
      </c>
      <c r="L50" s="74">
        <v>28040</v>
      </c>
      <c r="M50" s="74">
        <v>9310</v>
      </c>
      <c r="N50" s="74">
        <v>9310</v>
      </c>
      <c r="O50" s="61">
        <f t="shared" si="4"/>
        <v>33.20256776034237</v>
      </c>
      <c r="P50" s="61">
        <f t="shared" si="5"/>
        <v>100</v>
      </c>
      <c r="Q50" s="74"/>
      <c r="R50" s="74"/>
      <c r="S50" s="74">
        <f t="shared" si="7"/>
        <v>9310</v>
      </c>
    </row>
    <row r="51" spans="2:19" ht="15">
      <c r="B51" s="2">
        <v>35</v>
      </c>
      <c r="C51" s="209" t="s">
        <v>86</v>
      </c>
      <c r="D51" s="114">
        <v>93</v>
      </c>
      <c r="E51" s="74">
        <v>129</v>
      </c>
      <c r="F51" s="74">
        <v>129</v>
      </c>
      <c r="G51" s="61">
        <f t="shared" si="1"/>
        <v>138.70967741935485</v>
      </c>
      <c r="H51" s="61">
        <f t="shared" si="2"/>
        <v>100</v>
      </c>
      <c r="I51" s="74"/>
      <c r="J51" s="74"/>
      <c r="K51" s="74">
        <f t="shared" si="6"/>
        <v>129</v>
      </c>
      <c r="L51" s="74">
        <v>1641</v>
      </c>
      <c r="M51" s="74">
        <v>1160</v>
      </c>
      <c r="N51" s="74">
        <v>1160</v>
      </c>
      <c r="O51" s="61">
        <f t="shared" si="4"/>
        <v>70.68860450944547</v>
      </c>
      <c r="P51" s="61">
        <f t="shared" si="5"/>
        <v>100</v>
      </c>
      <c r="Q51" s="74"/>
      <c r="R51" s="74"/>
      <c r="S51" s="74">
        <f t="shared" si="7"/>
        <v>1160</v>
      </c>
    </row>
    <row r="52" spans="2:19" ht="15">
      <c r="B52" s="2">
        <v>36</v>
      </c>
      <c r="C52" s="205" t="s">
        <v>5</v>
      </c>
      <c r="D52" s="114">
        <v>475</v>
      </c>
      <c r="E52" s="74">
        <v>417.75</v>
      </c>
      <c r="F52" s="74">
        <v>417.75</v>
      </c>
      <c r="G52" s="61">
        <f t="shared" si="1"/>
        <v>87.94736842105263</v>
      </c>
      <c r="H52" s="61">
        <f t="shared" si="2"/>
        <v>100</v>
      </c>
      <c r="I52" s="74">
        <v>83</v>
      </c>
      <c r="J52" s="74"/>
      <c r="K52" s="74">
        <f t="shared" si="6"/>
        <v>500.75</v>
      </c>
      <c r="L52" s="74">
        <v>12038</v>
      </c>
      <c r="M52" s="74">
        <v>9654.05</v>
      </c>
      <c r="N52" s="74">
        <v>9654.05</v>
      </c>
      <c r="O52" s="61">
        <f t="shared" si="4"/>
        <v>80.19646120618043</v>
      </c>
      <c r="P52" s="61">
        <f t="shared" si="5"/>
        <v>100</v>
      </c>
      <c r="Q52" s="74"/>
      <c r="R52" s="74"/>
      <c r="S52" s="74">
        <f t="shared" si="7"/>
        <v>9654.05</v>
      </c>
    </row>
    <row r="53" spans="2:19" ht="15">
      <c r="B53" s="2">
        <v>37</v>
      </c>
      <c r="C53" s="205" t="s">
        <v>4</v>
      </c>
      <c r="D53" s="114">
        <v>290</v>
      </c>
      <c r="E53" s="74">
        <v>250</v>
      </c>
      <c r="F53" s="74">
        <v>250</v>
      </c>
      <c r="G53" s="61">
        <f t="shared" si="1"/>
        <v>86.20689655172413</v>
      </c>
      <c r="H53" s="61">
        <f t="shared" si="2"/>
        <v>100</v>
      </c>
      <c r="I53" s="74">
        <v>50</v>
      </c>
      <c r="J53" s="74"/>
      <c r="K53" s="74">
        <f t="shared" si="6"/>
        <v>300</v>
      </c>
      <c r="L53" s="74">
        <v>6440</v>
      </c>
      <c r="M53" s="74">
        <v>2000</v>
      </c>
      <c r="N53" s="74">
        <v>2000</v>
      </c>
      <c r="O53" s="61">
        <f t="shared" si="4"/>
        <v>31.05590062111801</v>
      </c>
      <c r="P53" s="61">
        <f t="shared" si="5"/>
        <v>100</v>
      </c>
      <c r="Q53" s="74">
        <v>400</v>
      </c>
      <c r="R53" s="74"/>
      <c r="S53" s="74">
        <f t="shared" si="7"/>
        <v>2400</v>
      </c>
    </row>
    <row r="54" spans="2:19" ht="15">
      <c r="B54" s="2">
        <v>38</v>
      </c>
      <c r="C54" s="209" t="s">
        <v>87</v>
      </c>
      <c r="D54" s="114"/>
      <c r="E54" s="74"/>
      <c r="F54" s="74"/>
      <c r="G54" s="61">
        <v>0</v>
      </c>
      <c r="H54" s="61">
        <v>0</v>
      </c>
      <c r="I54" s="74"/>
      <c r="J54" s="74"/>
      <c r="K54" s="74">
        <f t="shared" si="6"/>
        <v>0</v>
      </c>
      <c r="L54" s="74">
        <v>2629</v>
      </c>
      <c r="M54" s="74">
        <v>12776.42</v>
      </c>
      <c r="N54" s="74">
        <v>12776</v>
      </c>
      <c r="O54" s="61">
        <f t="shared" si="4"/>
        <v>485.96424496006085</v>
      </c>
      <c r="P54" s="61">
        <f t="shared" si="5"/>
        <v>99.99671269416628</v>
      </c>
      <c r="Q54" s="74"/>
      <c r="R54" s="74"/>
      <c r="S54" s="74">
        <f t="shared" si="7"/>
        <v>12776</v>
      </c>
    </row>
    <row r="55" spans="2:19" ht="15.75">
      <c r="B55" s="205" t="s">
        <v>3</v>
      </c>
      <c r="C55" s="208" t="s">
        <v>88</v>
      </c>
      <c r="D55" s="22">
        <f>SUM(D56:D60)</f>
        <v>645</v>
      </c>
      <c r="E55" s="16">
        <f aca="true" t="shared" si="13" ref="E55:S55">SUM(E56:E60)</f>
        <v>420.29</v>
      </c>
      <c r="F55" s="16">
        <f t="shared" si="13"/>
        <v>419.45</v>
      </c>
      <c r="G55" s="76">
        <f t="shared" si="1"/>
        <v>65.03100775193799</v>
      </c>
      <c r="H55" s="76">
        <f t="shared" si="2"/>
        <v>99.80013799995241</v>
      </c>
      <c r="I55" s="16">
        <f t="shared" si="13"/>
        <v>709.76</v>
      </c>
      <c r="J55" s="16">
        <f t="shared" si="13"/>
        <v>0</v>
      </c>
      <c r="K55" s="16">
        <f t="shared" si="13"/>
        <v>1129.21</v>
      </c>
      <c r="L55" s="16">
        <f t="shared" si="13"/>
        <v>18682</v>
      </c>
      <c r="M55" s="16">
        <f t="shared" si="13"/>
        <v>9020.6</v>
      </c>
      <c r="N55" s="16">
        <f t="shared" si="13"/>
        <v>9020.6</v>
      </c>
      <c r="O55" s="92">
        <f t="shared" si="4"/>
        <v>48.28498019483995</v>
      </c>
      <c r="P55" s="92">
        <f t="shared" si="5"/>
        <v>100</v>
      </c>
      <c r="Q55" s="16">
        <f t="shared" si="13"/>
        <v>1756.87</v>
      </c>
      <c r="R55" s="16">
        <f t="shared" si="13"/>
        <v>0</v>
      </c>
      <c r="S55" s="16">
        <f t="shared" si="13"/>
        <v>10777.47</v>
      </c>
    </row>
    <row r="56" spans="2:19" ht="15">
      <c r="B56" s="2">
        <v>39</v>
      </c>
      <c r="C56" s="209" t="s">
        <v>89</v>
      </c>
      <c r="D56" s="114">
        <v>245</v>
      </c>
      <c r="E56" s="74">
        <v>80.4</v>
      </c>
      <c r="F56" s="74">
        <v>80</v>
      </c>
      <c r="G56" s="61">
        <f t="shared" si="1"/>
        <v>32.6530612244898</v>
      </c>
      <c r="H56" s="61">
        <f t="shared" si="2"/>
        <v>99.50248756218905</v>
      </c>
      <c r="I56" s="74">
        <v>13</v>
      </c>
      <c r="J56" s="74"/>
      <c r="K56" s="74">
        <f t="shared" si="6"/>
        <v>93</v>
      </c>
      <c r="L56" s="74">
        <v>6120</v>
      </c>
      <c r="M56" s="74">
        <v>8784</v>
      </c>
      <c r="N56" s="74">
        <v>8784</v>
      </c>
      <c r="O56" s="61">
        <f t="shared" si="4"/>
        <v>143.52941176470588</v>
      </c>
      <c r="P56" s="61">
        <f t="shared" si="5"/>
        <v>100</v>
      </c>
      <c r="Q56" s="74"/>
      <c r="R56" s="74"/>
      <c r="S56" s="74">
        <f t="shared" si="7"/>
        <v>8784</v>
      </c>
    </row>
    <row r="57" spans="2:19" ht="15">
      <c r="B57" s="2">
        <v>40</v>
      </c>
      <c r="C57" s="209" t="s">
        <v>90</v>
      </c>
      <c r="D57" s="114">
        <v>255</v>
      </c>
      <c r="E57" s="74">
        <v>318.45</v>
      </c>
      <c r="F57" s="74">
        <v>318.45</v>
      </c>
      <c r="G57" s="61">
        <f t="shared" si="1"/>
        <v>124.88235294117646</v>
      </c>
      <c r="H57" s="61">
        <f t="shared" si="2"/>
        <v>100</v>
      </c>
      <c r="I57" s="74">
        <v>63.69</v>
      </c>
      <c r="J57" s="74"/>
      <c r="K57" s="74">
        <f t="shared" si="6"/>
        <v>382.14</v>
      </c>
      <c r="L57" s="74">
        <v>8213</v>
      </c>
      <c r="M57" s="74">
        <v>155</v>
      </c>
      <c r="N57" s="74">
        <v>155</v>
      </c>
      <c r="O57" s="61">
        <f t="shared" si="4"/>
        <v>1.8872519176914646</v>
      </c>
      <c r="P57" s="61">
        <f t="shared" si="5"/>
        <v>100</v>
      </c>
      <c r="Q57" s="74">
        <v>1756.87</v>
      </c>
      <c r="R57" s="74"/>
      <c r="S57" s="74">
        <f t="shared" si="7"/>
        <v>1911.87</v>
      </c>
    </row>
    <row r="58" spans="2:19" ht="15">
      <c r="B58" s="2">
        <v>41</v>
      </c>
      <c r="C58" s="209" t="s">
        <v>91</v>
      </c>
      <c r="D58" s="114">
        <v>10</v>
      </c>
      <c r="E58" s="74">
        <v>7</v>
      </c>
      <c r="F58" s="74">
        <v>7</v>
      </c>
      <c r="G58" s="61">
        <f t="shared" si="1"/>
        <v>70</v>
      </c>
      <c r="H58" s="61">
        <f t="shared" si="2"/>
        <v>100</v>
      </c>
      <c r="I58" s="74"/>
      <c r="J58" s="74"/>
      <c r="K58" s="74">
        <f t="shared" si="6"/>
        <v>7</v>
      </c>
      <c r="L58" s="74">
        <v>155</v>
      </c>
      <c r="M58" s="74"/>
      <c r="N58" s="74">
        <v>0</v>
      </c>
      <c r="O58" s="61">
        <f t="shared" si="4"/>
        <v>0</v>
      </c>
      <c r="P58" s="61">
        <v>0</v>
      </c>
      <c r="Q58" s="74"/>
      <c r="R58" s="74"/>
      <c r="S58" s="74">
        <f t="shared" si="7"/>
        <v>0</v>
      </c>
    </row>
    <row r="59" spans="2:19" ht="15">
      <c r="B59" s="2">
        <v>42</v>
      </c>
      <c r="C59" s="209" t="s">
        <v>92</v>
      </c>
      <c r="D59" s="114">
        <v>90</v>
      </c>
      <c r="E59" s="74">
        <v>14.44</v>
      </c>
      <c r="F59" s="74">
        <v>14</v>
      </c>
      <c r="G59" s="61">
        <f t="shared" si="1"/>
        <v>15.555555555555555</v>
      </c>
      <c r="H59" s="61">
        <f t="shared" si="2"/>
        <v>96.95290858725762</v>
      </c>
      <c r="I59" s="74">
        <v>633.07</v>
      </c>
      <c r="J59" s="74"/>
      <c r="K59" s="74">
        <f t="shared" si="6"/>
        <v>647.07</v>
      </c>
      <c r="L59" s="74">
        <v>1760</v>
      </c>
      <c r="M59" s="74">
        <v>0</v>
      </c>
      <c r="N59" s="74">
        <v>0</v>
      </c>
      <c r="O59" s="61">
        <f t="shared" si="4"/>
        <v>0</v>
      </c>
      <c r="P59" s="61">
        <v>0</v>
      </c>
      <c r="Q59" s="74"/>
      <c r="R59" s="74"/>
      <c r="S59" s="74">
        <f t="shared" si="7"/>
        <v>0</v>
      </c>
    </row>
    <row r="60" spans="2:19" ht="15">
      <c r="B60" s="2">
        <v>43</v>
      </c>
      <c r="C60" s="209" t="s">
        <v>93</v>
      </c>
      <c r="D60" s="114">
        <v>45</v>
      </c>
      <c r="E60" s="74"/>
      <c r="F60" s="74"/>
      <c r="G60" s="61">
        <f t="shared" si="1"/>
        <v>0</v>
      </c>
      <c r="H60" s="61">
        <v>0</v>
      </c>
      <c r="I60" s="74"/>
      <c r="J60" s="74"/>
      <c r="K60" s="74">
        <f t="shared" si="6"/>
        <v>0</v>
      </c>
      <c r="L60" s="74">
        <v>2434</v>
      </c>
      <c r="M60" s="74">
        <v>81.6</v>
      </c>
      <c r="N60" s="74">
        <v>81.6</v>
      </c>
      <c r="O60" s="61">
        <f t="shared" si="4"/>
        <v>3.352506162695152</v>
      </c>
      <c r="P60" s="61">
        <f t="shared" si="5"/>
        <v>100</v>
      </c>
      <c r="Q60" s="74"/>
      <c r="R60" s="74"/>
      <c r="S60" s="74">
        <f t="shared" si="7"/>
        <v>81.6</v>
      </c>
    </row>
    <row r="61" spans="2:19" ht="15.75">
      <c r="B61" s="205" t="s">
        <v>2</v>
      </c>
      <c r="C61" s="210" t="s">
        <v>1</v>
      </c>
      <c r="D61" s="115">
        <f>SUM(D62:D71)</f>
        <v>1870</v>
      </c>
      <c r="E61" s="16">
        <f aca="true" t="shared" si="14" ref="E61:S61">SUM(E62:E71)</f>
        <v>6131</v>
      </c>
      <c r="F61" s="16">
        <f t="shared" si="14"/>
        <v>6131</v>
      </c>
      <c r="G61" s="76">
        <f t="shared" si="1"/>
        <v>327.86096256684493</v>
      </c>
      <c r="H61" s="76">
        <f t="shared" si="2"/>
        <v>100</v>
      </c>
      <c r="I61" s="16">
        <f t="shared" si="14"/>
        <v>0</v>
      </c>
      <c r="J61" s="16">
        <f t="shared" si="14"/>
        <v>0</v>
      </c>
      <c r="K61" s="16">
        <f t="shared" si="14"/>
        <v>6131</v>
      </c>
      <c r="L61" s="16">
        <f t="shared" si="14"/>
        <v>112756</v>
      </c>
      <c r="M61" s="16">
        <f t="shared" si="14"/>
        <v>4250</v>
      </c>
      <c r="N61" s="16">
        <f t="shared" si="14"/>
        <v>4250</v>
      </c>
      <c r="O61" s="92">
        <f t="shared" si="4"/>
        <v>3.769200752066409</v>
      </c>
      <c r="P61" s="92">
        <f t="shared" si="5"/>
        <v>100</v>
      </c>
      <c r="Q61" s="16">
        <f t="shared" si="14"/>
        <v>0</v>
      </c>
      <c r="R61" s="16">
        <f t="shared" si="14"/>
        <v>0</v>
      </c>
      <c r="S61" s="16">
        <f t="shared" si="14"/>
        <v>4250</v>
      </c>
    </row>
    <row r="62" spans="2:19" ht="15">
      <c r="B62" s="2">
        <v>45</v>
      </c>
      <c r="C62" s="209" t="s">
        <v>94</v>
      </c>
      <c r="D62" s="114">
        <v>504</v>
      </c>
      <c r="E62" s="74">
        <v>0</v>
      </c>
      <c r="F62" s="74">
        <v>0</v>
      </c>
      <c r="G62" s="61">
        <f t="shared" si="1"/>
        <v>0</v>
      </c>
      <c r="H62" s="61">
        <v>0</v>
      </c>
      <c r="I62" s="74"/>
      <c r="J62" s="74"/>
      <c r="K62" s="74">
        <f t="shared" si="6"/>
        <v>0</v>
      </c>
      <c r="L62" s="74">
        <v>19486</v>
      </c>
      <c r="M62" s="74">
        <v>0</v>
      </c>
      <c r="N62" s="74">
        <v>0</v>
      </c>
      <c r="O62" s="61">
        <v>0</v>
      </c>
      <c r="P62" s="61">
        <v>0</v>
      </c>
      <c r="Q62" s="74"/>
      <c r="R62" s="74"/>
      <c r="S62" s="74">
        <f t="shared" si="7"/>
        <v>0</v>
      </c>
    </row>
    <row r="63" spans="2:19" ht="15">
      <c r="B63" s="2">
        <v>46</v>
      </c>
      <c r="C63" s="209" t="s">
        <v>95</v>
      </c>
      <c r="D63" s="114">
        <v>40</v>
      </c>
      <c r="E63" s="74"/>
      <c r="F63" s="74">
        <v>0</v>
      </c>
      <c r="G63" s="61">
        <f t="shared" si="1"/>
        <v>0</v>
      </c>
      <c r="H63" s="61">
        <v>0</v>
      </c>
      <c r="I63" s="74"/>
      <c r="J63" s="74"/>
      <c r="K63" s="74">
        <f t="shared" si="6"/>
        <v>0</v>
      </c>
      <c r="L63" s="74">
        <v>1100</v>
      </c>
      <c r="M63" s="74">
        <v>0</v>
      </c>
      <c r="N63" s="74"/>
      <c r="O63" s="61">
        <f t="shared" si="4"/>
        <v>0</v>
      </c>
      <c r="P63" s="61">
        <v>0</v>
      </c>
      <c r="Q63" s="74"/>
      <c r="R63" s="74"/>
      <c r="S63" s="74">
        <f t="shared" si="7"/>
        <v>0</v>
      </c>
    </row>
    <row r="64" spans="2:19" ht="15">
      <c r="B64" s="2">
        <v>47</v>
      </c>
      <c r="C64" s="209" t="s">
        <v>96</v>
      </c>
      <c r="D64" s="114">
        <v>90</v>
      </c>
      <c r="E64" s="74">
        <v>4131</v>
      </c>
      <c r="F64" s="74">
        <v>4131</v>
      </c>
      <c r="G64" s="61">
        <f t="shared" si="1"/>
        <v>4590</v>
      </c>
      <c r="H64" s="61">
        <f t="shared" si="2"/>
        <v>100</v>
      </c>
      <c r="I64" s="74"/>
      <c r="J64" s="74"/>
      <c r="K64" s="74">
        <f t="shared" si="6"/>
        <v>4131</v>
      </c>
      <c r="L64" s="74">
        <v>8300</v>
      </c>
      <c r="M64" s="74">
        <v>0</v>
      </c>
      <c r="N64" s="74"/>
      <c r="O64" s="61">
        <f t="shared" si="4"/>
        <v>0</v>
      </c>
      <c r="P64" s="61">
        <v>0</v>
      </c>
      <c r="Q64" s="74"/>
      <c r="R64" s="74"/>
      <c r="S64" s="74">
        <f t="shared" si="7"/>
        <v>0</v>
      </c>
    </row>
    <row r="65" spans="2:19" ht="15">
      <c r="B65" s="2">
        <v>48</v>
      </c>
      <c r="C65" s="209" t="s">
        <v>97</v>
      </c>
      <c r="D65" s="114">
        <v>50</v>
      </c>
      <c r="E65" s="74">
        <v>2000</v>
      </c>
      <c r="F65" s="74">
        <v>2000</v>
      </c>
      <c r="G65" s="61">
        <f t="shared" si="1"/>
        <v>4000</v>
      </c>
      <c r="H65" s="61">
        <f t="shared" si="2"/>
        <v>100</v>
      </c>
      <c r="I65" s="74"/>
      <c r="J65" s="74"/>
      <c r="K65" s="74">
        <f t="shared" si="6"/>
        <v>2000</v>
      </c>
      <c r="L65" s="74">
        <v>6358</v>
      </c>
      <c r="M65" s="74">
        <v>4250</v>
      </c>
      <c r="N65" s="74">
        <v>4250</v>
      </c>
      <c r="O65" s="61">
        <f t="shared" si="4"/>
        <v>66.84491978609626</v>
      </c>
      <c r="P65" s="61">
        <f t="shared" si="5"/>
        <v>100</v>
      </c>
      <c r="Q65" s="74"/>
      <c r="R65" s="74"/>
      <c r="S65" s="74">
        <f t="shared" si="7"/>
        <v>4250</v>
      </c>
    </row>
    <row r="66" spans="2:19" ht="15">
      <c r="B66" s="2">
        <v>49</v>
      </c>
      <c r="C66" s="209" t="s">
        <v>98</v>
      </c>
      <c r="D66" s="114">
        <v>580</v>
      </c>
      <c r="E66" s="74">
        <v>0</v>
      </c>
      <c r="F66" s="74"/>
      <c r="G66" s="61">
        <f t="shared" si="1"/>
        <v>0</v>
      </c>
      <c r="H66" s="61">
        <v>0</v>
      </c>
      <c r="I66" s="74"/>
      <c r="J66" s="74"/>
      <c r="K66" s="74">
        <f t="shared" si="6"/>
        <v>0</v>
      </c>
      <c r="L66" s="74">
        <v>33077</v>
      </c>
      <c r="M66" s="74">
        <v>0</v>
      </c>
      <c r="N66" s="74">
        <v>0</v>
      </c>
      <c r="O66" s="61">
        <f t="shared" si="4"/>
        <v>0</v>
      </c>
      <c r="P66" s="61">
        <v>0</v>
      </c>
      <c r="Q66" s="74"/>
      <c r="R66" s="74"/>
      <c r="S66" s="74">
        <f t="shared" si="7"/>
        <v>0</v>
      </c>
    </row>
    <row r="67" spans="2:19" ht="15">
      <c r="B67" s="2">
        <v>50</v>
      </c>
      <c r="C67" s="205" t="s">
        <v>0</v>
      </c>
      <c r="D67" s="114">
        <v>45</v>
      </c>
      <c r="E67" s="74">
        <v>0</v>
      </c>
      <c r="F67" s="74">
        <v>0</v>
      </c>
      <c r="G67" s="61">
        <f t="shared" si="1"/>
        <v>0</v>
      </c>
      <c r="H67" s="61">
        <v>0</v>
      </c>
      <c r="I67" s="74"/>
      <c r="J67" s="74"/>
      <c r="K67" s="74">
        <f t="shared" si="6"/>
        <v>0</v>
      </c>
      <c r="L67" s="74">
        <v>9140</v>
      </c>
      <c r="M67" s="74">
        <v>0</v>
      </c>
      <c r="N67" s="74">
        <v>0</v>
      </c>
      <c r="O67" s="61">
        <f t="shared" si="4"/>
        <v>0</v>
      </c>
      <c r="P67" s="61">
        <v>0</v>
      </c>
      <c r="Q67" s="74"/>
      <c r="R67" s="74"/>
      <c r="S67" s="74">
        <f t="shared" si="7"/>
        <v>0</v>
      </c>
    </row>
    <row r="68" spans="2:19" ht="15">
      <c r="B68" s="2">
        <v>51</v>
      </c>
      <c r="C68" s="209" t="s">
        <v>99</v>
      </c>
      <c r="D68" s="114"/>
      <c r="E68" s="74">
        <v>0</v>
      </c>
      <c r="F68" s="74"/>
      <c r="G68" s="61">
        <v>0</v>
      </c>
      <c r="H68" s="61">
        <v>0</v>
      </c>
      <c r="I68" s="74"/>
      <c r="J68" s="74"/>
      <c r="K68" s="74">
        <f t="shared" si="6"/>
        <v>0</v>
      </c>
      <c r="L68" s="74"/>
      <c r="M68" s="74"/>
      <c r="N68" s="74">
        <v>0</v>
      </c>
      <c r="O68" s="61">
        <v>0</v>
      </c>
      <c r="P68" s="61">
        <v>0</v>
      </c>
      <c r="Q68" s="74"/>
      <c r="R68" s="74"/>
      <c r="S68" s="74">
        <f t="shared" si="7"/>
        <v>0</v>
      </c>
    </row>
    <row r="69" spans="2:19" ht="15">
      <c r="B69" s="2">
        <v>52</v>
      </c>
      <c r="C69" s="209" t="s">
        <v>100</v>
      </c>
      <c r="D69" s="114">
        <v>185</v>
      </c>
      <c r="E69" s="74">
        <v>0</v>
      </c>
      <c r="F69" s="74"/>
      <c r="G69" s="61">
        <f t="shared" si="1"/>
        <v>0</v>
      </c>
      <c r="H69" s="61">
        <v>0</v>
      </c>
      <c r="I69" s="74"/>
      <c r="J69" s="74"/>
      <c r="K69" s="74">
        <f t="shared" si="6"/>
        <v>0</v>
      </c>
      <c r="L69" s="74">
        <v>17135</v>
      </c>
      <c r="M69" s="74"/>
      <c r="N69" s="74">
        <v>0</v>
      </c>
      <c r="O69" s="61">
        <f t="shared" si="4"/>
        <v>0</v>
      </c>
      <c r="P69" s="61">
        <v>0</v>
      </c>
      <c r="Q69" s="74"/>
      <c r="R69" s="74"/>
      <c r="S69" s="74">
        <f t="shared" si="7"/>
        <v>0</v>
      </c>
    </row>
    <row r="70" spans="2:19" ht="15">
      <c r="B70" s="2">
        <v>53</v>
      </c>
      <c r="C70" s="209" t="s">
        <v>101</v>
      </c>
      <c r="D70" s="114">
        <v>111</v>
      </c>
      <c r="E70" s="74">
        <v>0</v>
      </c>
      <c r="F70" s="74">
        <v>0</v>
      </c>
      <c r="G70" s="61">
        <v>0</v>
      </c>
      <c r="H70" s="61">
        <v>0</v>
      </c>
      <c r="I70" s="74"/>
      <c r="J70" s="74"/>
      <c r="K70" s="74">
        <f t="shared" si="6"/>
        <v>0</v>
      </c>
      <c r="L70" s="74">
        <v>10495</v>
      </c>
      <c r="M70" s="74">
        <v>0</v>
      </c>
      <c r="N70" s="74">
        <v>0</v>
      </c>
      <c r="O70" s="61">
        <v>0</v>
      </c>
      <c r="P70" s="61">
        <v>0</v>
      </c>
      <c r="Q70" s="74"/>
      <c r="R70" s="74"/>
      <c r="S70" s="74">
        <f t="shared" si="7"/>
        <v>0</v>
      </c>
    </row>
    <row r="71" spans="2:19" ht="15">
      <c r="B71" s="1">
        <v>54</v>
      </c>
      <c r="C71" s="211" t="s">
        <v>102</v>
      </c>
      <c r="D71" s="116">
        <v>265</v>
      </c>
      <c r="E71" s="75">
        <v>0</v>
      </c>
      <c r="F71" s="75"/>
      <c r="G71" s="64">
        <f t="shared" si="1"/>
        <v>0</v>
      </c>
      <c r="H71" s="64">
        <v>0</v>
      </c>
      <c r="I71" s="75"/>
      <c r="J71" s="75"/>
      <c r="K71" s="75">
        <f t="shared" si="6"/>
        <v>0</v>
      </c>
      <c r="L71" s="75">
        <v>7665</v>
      </c>
      <c r="M71" s="75"/>
      <c r="N71" s="75">
        <v>0</v>
      </c>
      <c r="O71" s="62">
        <f t="shared" si="4"/>
        <v>0</v>
      </c>
      <c r="P71" s="62">
        <v>0</v>
      </c>
      <c r="Q71" s="75"/>
      <c r="R71" s="75"/>
      <c r="S71" s="75">
        <f t="shared" si="7"/>
        <v>0</v>
      </c>
    </row>
  </sheetData>
  <mergeCells count="24">
    <mergeCell ref="Q7:Q9"/>
    <mergeCell ref="R7:R9"/>
    <mergeCell ref="C5:C9"/>
    <mergeCell ref="L5:S5"/>
    <mergeCell ref="L6:P6"/>
    <mergeCell ref="Q6:R6"/>
    <mergeCell ref="S6:S9"/>
    <mergeCell ref="L7:L9"/>
    <mergeCell ref="M7:M9"/>
    <mergeCell ref="N7:N9"/>
    <mergeCell ref="O7:O9"/>
    <mergeCell ref="P7:P9"/>
    <mergeCell ref="D7:D9"/>
    <mergeCell ref="E7:E9"/>
    <mergeCell ref="F7:F9"/>
    <mergeCell ref="G7:G9"/>
    <mergeCell ref="H7:H9"/>
    <mergeCell ref="I7:I9"/>
    <mergeCell ref="J7:J9"/>
    <mergeCell ref="B5:B9"/>
    <mergeCell ref="I6:J6"/>
    <mergeCell ref="D6:H6"/>
    <mergeCell ref="D5:K5"/>
    <mergeCell ref="K6:K9"/>
  </mergeCells>
  <printOptions/>
  <pageMargins left="0" right="0" top="0" bottom="0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16"/>
  <sheetViews>
    <sheetView workbookViewId="0" topLeftCell="A1">
      <selection activeCell="C20" sqref="C20"/>
    </sheetView>
  </sheetViews>
  <sheetFormatPr defaultColWidth="8.796875" defaultRowHeight="15"/>
  <cols>
    <col min="1" max="1" width="3.5" style="0" customWidth="1"/>
    <col min="2" max="2" width="3.69921875" style="0" customWidth="1"/>
    <col min="3" max="3" width="10.09765625" style="0" customWidth="1"/>
    <col min="5" max="5" width="7.8984375" style="0" customWidth="1"/>
    <col min="6" max="6" width="8.19921875" style="0" customWidth="1"/>
    <col min="7" max="7" width="8.09765625" style="0" customWidth="1"/>
    <col min="8" max="8" width="8.3984375" style="0" customWidth="1"/>
    <col min="9" max="9" width="6.69921875" style="0" customWidth="1"/>
    <col min="10" max="10" width="8.69921875" style="0" customWidth="1"/>
    <col min="13" max="13" width="7.69921875" style="0" customWidth="1"/>
    <col min="14" max="14" width="7.3984375" style="0" customWidth="1"/>
  </cols>
  <sheetData>
    <row r="2" spans="3:8" ht="15.75">
      <c r="C2" s="199" t="s">
        <v>140</v>
      </c>
      <c r="D2" s="33"/>
      <c r="E2" s="33"/>
      <c r="F2" s="33"/>
      <c r="G2" s="33"/>
      <c r="H2" s="33"/>
    </row>
    <row r="3" spans="3:8" ht="18">
      <c r="C3" s="10"/>
      <c r="D3" s="9"/>
      <c r="E3" s="200" t="s">
        <v>32</v>
      </c>
      <c r="F3" s="7"/>
      <c r="G3" s="7"/>
      <c r="H3" s="6"/>
    </row>
    <row r="4" spans="3:8" ht="18">
      <c r="C4" s="10"/>
      <c r="D4" s="9"/>
      <c r="E4" s="8"/>
      <c r="F4" s="7"/>
      <c r="G4" s="7"/>
      <c r="H4" s="6"/>
    </row>
    <row r="5" spans="2:17" ht="15.75" customHeight="1">
      <c r="B5" s="217" t="s">
        <v>24</v>
      </c>
      <c r="C5" s="218" t="s">
        <v>45</v>
      </c>
      <c r="D5" s="232" t="s">
        <v>25</v>
      </c>
      <c r="E5" s="177"/>
      <c r="F5" s="177"/>
      <c r="G5" s="177"/>
      <c r="H5" s="177"/>
      <c r="I5" s="178"/>
      <c r="J5" s="232" t="s">
        <v>34</v>
      </c>
      <c r="K5" s="177"/>
      <c r="L5" s="177"/>
      <c r="M5" s="177"/>
      <c r="N5" s="178"/>
      <c r="O5" s="232" t="s">
        <v>35</v>
      </c>
      <c r="P5" s="177"/>
      <c r="Q5" s="218" t="s">
        <v>36</v>
      </c>
    </row>
    <row r="6" spans="2:17" ht="15">
      <c r="B6" s="161"/>
      <c r="C6" s="170"/>
      <c r="D6" s="204" t="s">
        <v>111</v>
      </c>
      <c r="E6" s="204" t="s">
        <v>131</v>
      </c>
      <c r="F6" s="204" t="s">
        <v>126</v>
      </c>
      <c r="G6" s="204" t="s">
        <v>114</v>
      </c>
      <c r="H6" s="204" t="s">
        <v>115</v>
      </c>
      <c r="I6" s="204" t="s">
        <v>128</v>
      </c>
      <c r="J6" s="204" t="s">
        <v>37</v>
      </c>
      <c r="K6" s="204" t="s">
        <v>135</v>
      </c>
      <c r="L6" s="204" t="s">
        <v>39</v>
      </c>
      <c r="M6" s="204" t="s">
        <v>40</v>
      </c>
      <c r="N6" s="204" t="s">
        <v>130</v>
      </c>
      <c r="O6" s="204" t="s">
        <v>136</v>
      </c>
      <c r="P6" s="204" t="s">
        <v>43</v>
      </c>
      <c r="Q6" s="170"/>
    </row>
    <row r="7" spans="2:17" ht="15">
      <c r="B7" s="161"/>
      <c r="C7" s="170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0"/>
    </row>
    <row r="8" spans="2:17" ht="33.75" customHeight="1">
      <c r="B8" s="162"/>
      <c r="C8" s="172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2"/>
    </row>
    <row r="9" spans="2:17" ht="21">
      <c r="B9" s="12">
        <v>1</v>
      </c>
      <c r="C9" s="12">
        <v>2</v>
      </c>
      <c r="D9" s="12">
        <v>3</v>
      </c>
      <c r="E9" s="222" t="s">
        <v>22</v>
      </c>
      <c r="F9" s="12">
        <v>5</v>
      </c>
      <c r="G9" s="12">
        <v>6</v>
      </c>
      <c r="H9" s="222" t="s">
        <v>15</v>
      </c>
      <c r="I9" s="222" t="s">
        <v>14</v>
      </c>
      <c r="J9" s="12">
        <v>9</v>
      </c>
      <c r="K9" s="12">
        <v>10</v>
      </c>
      <c r="L9" s="12">
        <v>11</v>
      </c>
      <c r="M9" s="222" t="s">
        <v>16</v>
      </c>
      <c r="N9" s="222" t="s">
        <v>17</v>
      </c>
      <c r="O9" s="19">
        <v>14</v>
      </c>
      <c r="P9" s="19">
        <v>15</v>
      </c>
      <c r="Q9" s="223" t="s">
        <v>23</v>
      </c>
    </row>
    <row r="10" spans="2:17" ht="15.75">
      <c r="B10" s="5"/>
      <c r="C10" s="207" t="s">
        <v>46</v>
      </c>
      <c r="D10" s="17">
        <v>337637</v>
      </c>
      <c r="E10" s="17">
        <v>32411</v>
      </c>
      <c r="F10" s="17">
        <v>369295</v>
      </c>
      <c r="G10" s="17">
        <v>330293</v>
      </c>
      <c r="H10" s="17">
        <v>97.82488293640803</v>
      </c>
      <c r="I10" s="17">
        <v>89.4387955428587</v>
      </c>
      <c r="J10" s="17">
        <v>1688185</v>
      </c>
      <c r="K10" s="17">
        <v>1821465</v>
      </c>
      <c r="L10" s="17">
        <v>1696830</v>
      </c>
      <c r="M10" s="17">
        <v>100.51208842632768</v>
      </c>
      <c r="N10" s="17">
        <v>93.15743096902767</v>
      </c>
      <c r="O10" s="126">
        <v>592721.9</v>
      </c>
      <c r="P10" s="20">
        <v>111865</v>
      </c>
      <c r="Q10" s="20">
        <v>2401416.9</v>
      </c>
    </row>
    <row r="11" spans="2:17" ht="15">
      <c r="B11" s="233" t="s">
        <v>12</v>
      </c>
      <c r="C11" s="208" t="s">
        <v>47</v>
      </c>
      <c r="D11" s="27">
        <v>60674</v>
      </c>
      <c r="E11" s="127">
        <v>5123</v>
      </c>
      <c r="F11" s="127">
        <v>65797</v>
      </c>
      <c r="G11" s="127">
        <v>62739</v>
      </c>
      <c r="H11" s="128">
        <v>103.40343474964564</v>
      </c>
      <c r="I11" s="129">
        <v>95.35237168867882</v>
      </c>
      <c r="J11" s="127">
        <v>303370</v>
      </c>
      <c r="K11" s="127">
        <v>328985</v>
      </c>
      <c r="L11" s="127">
        <v>315754</v>
      </c>
      <c r="M11" s="130">
        <v>104.08214391666941</v>
      </c>
      <c r="N11" s="130">
        <v>95.97823608979132</v>
      </c>
      <c r="O11" s="127">
        <v>47356.6</v>
      </c>
      <c r="P11" s="127">
        <v>12789</v>
      </c>
      <c r="Q11" s="127">
        <v>375899.6</v>
      </c>
    </row>
    <row r="12" spans="2:17" ht="15">
      <c r="B12" s="233" t="s">
        <v>11</v>
      </c>
      <c r="C12" s="208" t="s">
        <v>59</v>
      </c>
      <c r="D12" s="27">
        <v>57049</v>
      </c>
      <c r="E12" s="127">
        <v>5235</v>
      </c>
      <c r="F12" s="127">
        <v>62284</v>
      </c>
      <c r="G12" s="127">
        <v>54294</v>
      </c>
      <c r="H12" s="128">
        <v>95.1708180686778</v>
      </c>
      <c r="I12" s="129">
        <v>87.17166527519106</v>
      </c>
      <c r="J12" s="127">
        <v>285245</v>
      </c>
      <c r="K12" s="127">
        <v>287445</v>
      </c>
      <c r="L12" s="127">
        <v>271572</v>
      </c>
      <c r="M12" s="129">
        <v>95.20657680239793</v>
      </c>
      <c r="N12" s="129">
        <v>94.47790012002297</v>
      </c>
      <c r="O12" s="127">
        <v>15911</v>
      </c>
      <c r="P12" s="127">
        <v>0</v>
      </c>
      <c r="Q12" s="127">
        <v>287483</v>
      </c>
    </row>
    <row r="13" spans="2:17" ht="15">
      <c r="B13" s="233" t="s">
        <v>10</v>
      </c>
      <c r="C13" s="208" t="s">
        <v>64</v>
      </c>
      <c r="D13" s="27">
        <v>1666</v>
      </c>
      <c r="E13" s="127">
        <v>338</v>
      </c>
      <c r="F13" s="127">
        <v>2004</v>
      </c>
      <c r="G13" s="127">
        <v>1650</v>
      </c>
      <c r="H13" s="128">
        <v>99.03961584633853</v>
      </c>
      <c r="I13" s="129">
        <v>82.33532934131736</v>
      </c>
      <c r="J13" s="127">
        <v>8330</v>
      </c>
      <c r="K13" s="127">
        <v>10020</v>
      </c>
      <c r="L13" s="127">
        <v>7910</v>
      </c>
      <c r="M13" s="129">
        <v>94.9579831932773</v>
      </c>
      <c r="N13" s="129">
        <v>78.94211576846307</v>
      </c>
      <c r="O13" s="68">
        <v>10733.5</v>
      </c>
      <c r="P13" s="68">
        <v>0</v>
      </c>
      <c r="Q13" s="123">
        <v>18643.5</v>
      </c>
    </row>
    <row r="14" spans="2:17" ht="15">
      <c r="B14" s="233" t="s">
        <v>9</v>
      </c>
      <c r="C14" s="208" t="s">
        <v>69</v>
      </c>
      <c r="D14" s="27">
        <v>50718</v>
      </c>
      <c r="E14" s="127">
        <v>8268</v>
      </c>
      <c r="F14" s="127">
        <v>58986</v>
      </c>
      <c r="G14" s="127">
        <v>46618</v>
      </c>
      <c r="H14" s="128">
        <v>91.91608501912536</v>
      </c>
      <c r="I14" s="129">
        <v>79.03231275217848</v>
      </c>
      <c r="J14" s="127">
        <v>253590</v>
      </c>
      <c r="K14" s="127">
        <v>294930</v>
      </c>
      <c r="L14" s="127">
        <v>244391</v>
      </c>
      <c r="M14" s="129">
        <v>96.37249102882606</v>
      </c>
      <c r="N14" s="129">
        <v>82.86406944020615</v>
      </c>
      <c r="O14" s="68">
        <v>299105</v>
      </c>
      <c r="P14" s="68">
        <v>2600</v>
      </c>
      <c r="Q14" s="123">
        <v>546096</v>
      </c>
    </row>
    <row r="15" spans="2:17" ht="15">
      <c r="B15" s="233" t="s">
        <v>8</v>
      </c>
      <c r="C15" s="210" t="s">
        <v>7</v>
      </c>
      <c r="D15" s="27">
        <v>37047</v>
      </c>
      <c r="E15" s="131">
        <v>6467</v>
      </c>
      <c r="F15" s="131">
        <v>43514</v>
      </c>
      <c r="G15" s="131">
        <v>40639</v>
      </c>
      <c r="H15" s="128">
        <v>109.6957918319972</v>
      </c>
      <c r="I15" s="129">
        <v>93.3929310107092</v>
      </c>
      <c r="J15" s="131">
        <v>185235</v>
      </c>
      <c r="K15" s="131">
        <v>217570</v>
      </c>
      <c r="L15" s="131">
        <v>203195</v>
      </c>
      <c r="M15" s="129">
        <v>109.6957918319972</v>
      </c>
      <c r="N15" s="129">
        <v>93.3929310107092</v>
      </c>
      <c r="O15" s="124">
        <v>54524</v>
      </c>
      <c r="P15" s="124">
        <v>91476</v>
      </c>
      <c r="Q15" s="70">
        <v>349195</v>
      </c>
    </row>
    <row r="16" spans="2:17" ht="15">
      <c r="B16" s="233" t="s">
        <v>6</v>
      </c>
      <c r="C16" s="208" t="s">
        <v>84</v>
      </c>
      <c r="D16" s="27">
        <v>55264</v>
      </c>
      <c r="E16" s="132">
        <v>3954</v>
      </c>
      <c r="F16" s="132">
        <v>58465</v>
      </c>
      <c r="G16" s="132">
        <v>55818</v>
      </c>
      <c r="H16" s="128">
        <v>101.0024609148813</v>
      </c>
      <c r="I16" s="129">
        <v>95.472504917472</v>
      </c>
      <c r="J16" s="132">
        <v>276320</v>
      </c>
      <c r="K16" s="132">
        <v>292325</v>
      </c>
      <c r="L16" s="132">
        <v>283413</v>
      </c>
      <c r="M16" s="129">
        <v>102.56695136074117</v>
      </c>
      <c r="N16" s="129">
        <v>96.95133840759429</v>
      </c>
      <c r="O16" s="124">
        <v>52363</v>
      </c>
      <c r="P16" s="124">
        <v>0</v>
      </c>
      <c r="Q16" s="70">
        <v>335776</v>
      </c>
    </row>
    <row r="17" spans="2:17" ht="15">
      <c r="B17" s="233" t="s">
        <v>3</v>
      </c>
      <c r="C17" s="208" t="s">
        <v>88</v>
      </c>
      <c r="D17" s="27">
        <v>6172</v>
      </c>
      <c r="E17" s="132">
        <v>45</v>
      </c>
      <c r="F17" s="132">
        <v>6217</v>
      </c>
      <c r="G17" s="132">
        <v>5129</v>
      </c>
      <c r="H17" s="128">
        <v>83.10110174983798</v>
      </c>
      <c r="I17" s="129">
        <v>82.49959787678944</v>
      </c>
      <c r="J17" s="132">
        <v>30860</v>
      </c>
      <c r="K17" s="132">
        <v>31085</v>
      </c>
      <c r="L17" s="132">
        <v>29360</v>
      </c>
      <c r="M17" s="129">
        <v>95.13933895009721</v>
      </c>
      <c r="N17" s="129">
        <v>94.45069969438636</v>
      </c>
      <c r="O17" s="132">
        <v>27162</v>
      </c>
      <c r="P17" s="132">
        <v>0</v>
      </c>
      <c r="Q17" s="132">
        <v>56522</v>
      </c>
    </row>
    <row r="18" spans="2:17" ht="15">
      <c r="B18" s="234" t="s">
        <v>2</v>
      </c>
      <c r="C18" s="235" t="s">
        <v>1</v>
      </c>
      <c r="D18" s="28">
        <v>69047</v>
      </c>
      <c r="E18" s="116">
        <v>2981</v>
      </c>
      <c r="F18" s="116">
        <v>72028</v>
      </c>
      <c r="G18" s="116">
        <v>63406</v>
      </c>
      <c r="H18" s="133">
        <v>91.83020261560966</v>
      </c>
      <c r="I18" s="134">
        <v>88.02965513411452</v>
      </c>
      <c r="J18" s="116">
        <v>345235</v>
      </c>
      <c r="K18" s="116">
        <v>359105</v>
      </c>
      <c r="L18" s="116">
        <v>341235</v>
      </c>
      <c r="M18" s="134">
        <v>98.84136892261792</v>
      </c>
      <c r="N18" s="134">
        <v>95.02373957477617</v>
      </c>
      <c r="O18" s="125">
        <v>85566.8</v>
      </c>
      <c r="P18" s="125">
        <v>5000</v>
      </c>
      <c r="Q18" s="73">
        <v>431801.8</v>
      </c>
    </row>
    <row r="20" spans="3:9" ht="15.75">
      <c r="C20" s="199" t="s">
        <v>141</v>
      </c>
      <c r="D20" s="33"/>
      <c r="F20" s="33"/>
      <c r="G20" s="33"/>
      <c r="H20" s="33"/>
      <c r="I20" s="33"/>
    </row>
    <row r="21" spans="4:9" ht="18">
      <c r="D21" s="10"/>
      <c r="E21" s="9"/>
      <c r="F21" s="200" t="s">
        <v>32</v>
      </c>
      <c r="G21" s="7"/>
      <c r="H21" s="7"/>
      <c r="I21" s="6"/>
    </row>
    <row r="22" spans="2:17" ht="15.75" customHeight="1">
      <c r="B22" s="217" t="s">
        <v>13</v>
      </c>
      <c r="C22" s="218" t="s">
        <v>45</v>
      </c>
      <c r="D22" s="236" t="s">
        <v>25</v>
      </c>
      <c r="E22" s="177"/>
      <c r="F22" s="177"/>
      <c r="G22" s="177"/>
      <c r="H22" s="177"/>
      <c r="I22" s="178"/>
      <c r="J22" s="232" t="s">
        <v>34</v>
      </c>
      <c r="K22" s="177"/>
      <c r="L22" s="177"/>
      <c r="M22" s="177"/>
      <c r="N22" s="177"/>
      <c r="O22" s="232" t="s">
        <v>35</v>
      </c>
      <c r="P22" s="177"/>
      <c r="Q22" s="218" t="s">
        <v>36</v>
      </c>
    </row>
    <row r="23" spans="2:17" ht="15.75" customHeight="1">
      <c r="B23" s="161"/>
      <c r="C23" s="170"/>
      <c r="D23" s="204" t="s">
        <v>111</v>
      </c>
      <c r="E23" s="204" t="s">
        <v>131</v>
      </c>
      <c r="F23" s="204" t="s">
        <v>126</v>
      </c>
      <c r="G23" s="204" t="s">
        <v>114</v>
      </c>
      <c r="H23" s="204" t="s">
        <v>115</v>
      </c>
      <c r="I23" s="204" t="s">
        <v>128</v>
      </c>
      <c r="J23" s="204" t="s">
        <v>37</v>
      </c>
      <c r="K23" s="204" t="s">
        <v>129</v>
      </c>
      <c r="L23" s="204" t="s">
        <v>39</v>
      </c>
      <c r="M23" s="204" t="s">
        <v>40</v>
      </c>
      <c r="N23" s="204" t="s">
        <v>130</v>
      </c>
      <c r="O23" s="204" t="s">
        <v>132</v>
      </c>
      <c r="P23" s="204" t="s">
        <v>43</v>
      </c>
      <c r="Q23" s="170"/>
    </row>
    <row r="24" spans="2:17" ht="17.25" customHeight="1">
      <c r="B24" s="161"/>
      <c r="C24" s="170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0"/>
    </row>
    <row r="25" spans="2:17" ht="15">
      <c r="B25" s="162"/>
      <c r="C25" s="172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2"/>
    </row>
    <row r="26" spans="2:17" ht="21">
      <c r="B26" s="12">
        <v>1</v>
      </c>
      <c r="C26" s="12">
        <v>2</v>
      </c>
      <c r="D26" s="12">
        <v>3</v>
      </c>
      <c r="E26" s="222" t="s">
        <v>22</v>
      </c>
      <c r="F26" s="12">
        <v>5</v>
      </c>
      <c r="G26" s="12">
        <v>6</v>
      </c>
      <c r="H26" s="222" t="s">
        <v>15</v>
      </c>
      <c r="I26" s="222" t="s">
        <v>14</v>
      </c>
      <c r="J26" s="12">
        <v>9</v>
      </c>
      <c r="K26" s="12">
        <v>10</v>
      </c>
      <c r="L26" s="12">
        <v>11</v>
      </c>
      <c r="M26" s="222" t="s">
        <v>16</v>
      </c>
      <c r="N26" s="222" t="s">
        <v>17</v>
      </c>
      <c r="O26" s="19">
        <v>14</v>
      </c>
      <c r="P26" s="19">
        <v>15</v>
      </c>
      <c r="Q26" s="223" t="s">
        <v>23</v>
      </c>
    </row>
    <row r="27" spans="2:17" ht="15.75">
      <c r="B27" s="31"/>
      <c r="C27" s="208" t="s">
        <v>46</v>
      </c>
      <c r="D27" s="13">
        <v>280353</v>
      </c>
      <c r="E27" s="17">
        <v>9463</v>
      </c>
      <c r="F27" s="17">
        <v>289816</v>
      </c>
      <c r="G27" s="13">
        <v>148816</v>
      </c>
      <c r="H27" s="78">
        <v>53.08165063330872</v>
      </c>
      <c r="I27" s="78">
        <v>51.34844176995059</v>
      </c>
      <c r="J27" s="13">
        <v>84105.9</v>
      </c>
      <c r="K27" s="13">
        <v>86944.8</v>
      </c>
      <c r="L27" s="13">
        <v>64598.05</v>
      </c>
      <c r="M27" s="41">
        <v>76.80561054575244</v>
      </c>
      <c r="N27" s="41">
        <v>74.29777283977882</v>
      </c>
      <c r="O27" s="13">
        <v>21743.98</v>
      </c>
      <c r="P27" s="13">
        <v>395.95</v>
      </c>
      <c r="Q27" s="13">
        <v>86589.68</v>
      </c>
    </row>
    <row r="28" spans="2:17" ht="15">
      <c r="B28" s="210" t="s">
        <v>12</v>
      </c>
      <c r="C28" s="208" t="s">
        <v>47</v>
      </c>
      <c r="D28" s="132">
        <v>83070</v>
      </c>
      <c r="E28" s="132">
        <v>3138</v>
      </c>
      <c r="F28" s="132">
        <v>86208</v>
      </c>
      <c r="G28" s="132">
        <v>65492</v>
      </c>
      <c r="H28" s="132">
        <v>78.83953292403997</v>
      </c>
      <c r="I28" s="132">
        <v>75.96974758723088</v>
      </c>
      <c r="J28" s="132">
        <v>24921</v>
      </c>
      <c r="K28" s="132">
        <v>25862.4</v>
      </c>
      <c r="L28" s="132">
        <v>35365.1</v>
      </c>
      <c r="M28" s="132">
        <v>141.9088319088319</v>
      </c>
      <c r="N28" s="132">
        <v>136.74330301905468</v>
      </c>
      <c r="O28" s="132">
        <v>12710.03</v>
      </c>
      <c r="P28" s="132">
        <v>321.8</v>
      </c>
      <c r="Q28" s="132">
        <v>48396.93</v>
      </c>
    </row>
    <row r="29" spans="2:17" ht="15">
      <c r="B29" s="210" t="s">
        <v>11</v>
      </c>
      <c r="C29" s="208" t="s">
        <v>59</v>
      </c>
      <c r="D29" s="132">
        <v>35530</v>
      </c>
      <c r="E29" s="132">
        <v>436</v>
      </c>
      <c r="F29" s="132">
        <v>35966</v>
      </c>
      <c r="G29" s="132">
        <v>11119</v>
      </c>
      <c r="H29" s="132">
        <v>31.294680551646497</v>
      </c>
      <c r="I29" s="132">
        <v>30.915308902852694</v>
      </c>
      <c r="J29" s="132">
        <v>10659</v>
      </c>
      <c r="K29" s="132">
        <v>10789.8</v>
      </c>
      <c r="L29" s="132">
        <v>4286.9</v>
      </c>
      <c r="M29" s="132">
        <v>40.21859461487944</v>
      </c>
      <c r="N29" s="132">
        <v>39.73104228067248</v>
      </c>
      <c r="O29" s="132">
        <v>0</v>
      </c>
      <c r="P29" s="132">
        <v>0</v>
      </c>
      <c r="Q29" s="132">
        <v>4286.9</v>
      </c>
    </row>
    <row r="30" spans="2:17" ht="15">
      <c r="B30" s="210" t="s">
        <v>10</v>
      </c>
      <c r="C30" s="208" t="s">
        <v>64</v>
      </c>
      <c r="D30" s="132">
        <v>5957</v>
      </c>
      <c r="E30" s="132">
        <v>-156</v>
      </c>
      <c r="F30" s="132">
        <v>5801</v>
      </c>
      <c r="G30" s="132">
        <v>5381</v>
      </c>
      <c r="H30" s="132">
        <v>90.33070337418164</v>
      </c>
      <c r="I30" s="132">
        <v>92.7598689881055</v>
      </c>
      <c r="J30" s="132">
        <v>1787.1</v>
      </c>
      <c r="K30" s="132">
        <v>1740.3</v>
      </c>
      <c r="L30" s="132">
        <v>1614.6</v>
      </c>
      <c r="M30" s="132">
        <v>90.34749034749035</v>
      </c>
      <c r="N30" s="132">
        <v>92.77710739527669</v>
      </c>
      <c r="O30" s="132">
        <v>1537.5</v>
      </c>
      <c r="P30" s="132">
        <v>0</v>
      </c>
      <c r="Q30" s="132">
        <v>3152.1</v>
      </c>
    </row>
    <row r="31" spans="2:17" ht="15">
      <c r="B31" s="210" t="s">
        <v>9</v>
      </c>
      <c r="C31" s="208" t="s">
        <v>69</v>
      </c>
      <c r="D31" s="132">
        <v>33728</v>
      </c>
      <c r="E31" s="132">
        <v>169</v>
      </c>
      <c r="F31" s="132">
        <v>33897</v>
      </c>
      <c r="G31" s="132">
        <v>2478</v>
      </c>
      <c r="H31" s="132">
        <v>7.347011385199241</v>
      </c>
      <c r="I31" s="132">
        <v>7.310381449685813</v>
      </c>
      <c r="J31" s="132">
        <v>10118.4</v>
      </c>
      <c r="K31" s="132">
        <v>10169.1</v>
      </c>
      <c r="L31" s="132">
        <v>3416.4</v>
      </c>
      <c r="M31" s="132">
        <v>33.764231499051235</v>
      </c>
      <c r="N31" s="132">
        <v>33.595893441897516</v>
      </c>
      <c r="O31" s="132">
        <v>0</v>
      </c>
      <c r="P31" s="132">
        <v>0</v>
      </c>
      <c r="Q31" s="132">
        <v>3416.4</v>
      </c>
    </row>
    <row r="32" spans="2:17" ht="15">
      <c r="B32" s="210" t="s">
        <v>8</v>
      </c>
      <c r="C32" s="210" t="s">
        <v>7</v>
      </c>
      <c r="D32" s="132">
        <v>22494</v>
      </c>
      <c r="E32" s="132">
        <v>952</v>
      </c>
      <c r="F32" s="132">
        <v>23446</v>
      </c>
      <c r="G32" s="132">
        <v>8190</v>
      </c>
      <c r="H32" s="132">
        <v>36.409709255801545</v>
      </c>
      <c r="I32" s="132">
        <v>34.93133157041713</v>
      </c>
      <c r="J32" s="132">
        <v>6748.2</v>
      </c>
      <c r="K32" s="132">
        <v>7033.8</v>
      </c>
      <c r="L32" s="132">
        <v>5017.3</v>
      </c>
      <c r="M32" s="132">
        <v>74.35019708959427</v>
      </c>
      <c r="N32" s="132">
        <v>71.33128607580541</v>
      </c>
      <c r="O32" s="132">
        <v>2761.8</v>
      </c>
      <c r="P32" s="132">
        <v>0</v>
      </c>
      <c r="Q32" s="132">
        <v>7779.1</v>
      </c>
    </row>
    <row r="33" spans="2:17" ht="15">
      <c r="B33" s="210" t="s">
        <v>6</v>
      </c>
      <c r="C33" s="208" t="s">
        <v>84</v>
      </c>
      <c r="D33" s="132">
        <v>44162</v>
      </c>
      <c r="E33" s="132">
        <v>-194</v>
      </c>
      <c r="F33" s="132">
        <v>43968</v>
      </c>
      <c r="G33" s="132">
        <v>25460</v>
      </c>
      <c r="H33" s="132">
        <v>57.651374484851225</v>
      </c>
      <c r="I33" s="132">
        <v>57.90574963609898</v>
      </c>
      <c r="J33" s="132">
        <v>13248.6</v>
      </c>
      <c r="K33" s="132">
        <v>13190.4</v>
      </c>
      <c r="L33" s="132">
        <v>74.15</v>
      </c>
      <c r="M33" s="132">
        <v>0.5596817776972662</v>
      </c>
      <c r="N33" s="132">
        <v>0.5621512615235325</v>
      </c>
      <c r="O33" s="132">
        <v>74.15</v>
      </c>
      <c r="P33" s="132">
        <v>74.15</v>
      </c>
      <c r="Q33" s="132">
        <v>74.15</v>
      </c>
    </row>
    <row r="34" spans="2:17" ht="15">
      <c r="B34" s="210" t="s">
        <v>3</v>
      </c>
      <c r="C34" s="208" t="s">
        <v>88</v>
      </c>
      <c r="D34" s="132">
        <v>8050</v>
      </c>
      <c r="E34" s="132">
        <v>-165</v>
      </c>
      <c r="F34" s="132">
        <v>7885</v>
      </c>
      <c r="G34" s="132">
        <v>6717</v>
      </c>
      <c r="H34" s="132">
        <v>83.44099378881987</v>
      </c>
      <c r="I34" s="132">
        <v>85.18706404565631</v>
      </c>
      <c r="J34" s="132">
        <v>2415</v>
      </c>
      <c r="K34" s="132">
        <v>2365.5</v>
      </c>
      <c r="L34" s="132">
        <v>4888.3</v>
      </c>
      <c r="M34" s="132">
        <v>202.41407867494829</v>
      </c>
      <c r="N34" s="132">
        <v>206.6497569224266</v>
      </c>
      <c r="O34" s="132">
        <v>1722.8</v>
      </c>
      <c r="P34" s="132">
        <v>0</v>
      </c>
      <c r="Q34" s="132">
        <v>6611.1</v>
      </c>
    </row>
    <row r="35" spans="2:17" ht="15">
      <c r="B35" s="235" t="s">
        <v>2</v>
      </c>
      <c r="C35" s="235" t="s">
        <v>1</v>
      </c>
      <c r="D35" s="116">
        <v>47362</v>
      </c>
      <c r="E35" s="116">
        <v>5283</v>
      </c>
      <c r="F35" s="116">
        <v>52645</v>
      </c>
      <c r="G35" s="116">
        <v>23979</v>
      </c>
      <c r="H35" s="116">
        <v>50.62919640217897</v>
      </c>
      <c r="I35" s="116">
        <v>45.548485136290246</v>
      </c>
      <c r="J35" s="116">
        <v>14208.6</v>
      </c>
      <c r="K35" s="116">
        <v>15793.5</v>
      </c>
      <c r="L35" s="116">
        <v>9935.3</v>
      </c>
      <c r="M35" s="116">
        <v>69.92455273566713</v>
      </c>
      <c r="N35" s="116">
        <v>62.9075252477285</v>
      </c>
      <c r="O35" s="116">
        <v>2937.7</v>
      </c>
      <c r="P35" s="116">
        <v>0</v>
      </c>
      <c r="Q35" s="116">
        <v>12873</v>
      </c>
    </row>
    <row r="43" spans="3:10" ht="15.75">
      <c r="C43" s="199" t="s">
        <v>137</v>
      </c>
      <c r="D43" s="33"/>
      <c r="E43" s="33"/>
      <c r="F43" s="33"/>
      <c r="G43" s="33"/>
      <c r="H43" s="33"/>
      <c r="I43" s="33"/>
      <c r="J43" s="33"/>
    </row>
    <row r="44" spans="3:9" ht="18">
      <c r="C44" s="10"/>
      <c r="D44" s="9"/>
      <c r="E44" s="200" t="s">
        <v>32</v>
      </c>
      <c r="F44" s="7"/>
      <c r="G44" s="7"/>
      <c r="H44" s="7"/>
      <c r="I44" s="6"/>
    </row>
    <row r="45" spans="3:9" ht="18">
      <c r="C45" s="10"/>
      <c r="D45" s="9"/>
      <c r="E45" s="8"/>
      <c r="F45" s="7"/>
      <c r="G45" s="7"/>
      <c r="H45" s="7"/>
      <c r="I45" s="6"/>
    </row>
    <row r="46" spans="2:17" ht="15.75" customHeight="1">
      <c r="B46" s="217" t="s">
        <v>13</v>
      </c>
      <c r="C46" s="218" t="s">
        <v>45</v>
      </c>
      <c r="D46" s="237" t="s">
        <v>25</v>
      </c>
      <c r="E46" s="175"/>
      <c r="F46" s="175"/>
      <c r="G46" s="175"/>
      <c r="H46" s="175"/>
      <c r="I46" s="176"/>
      <c r="J46" s="122"/>
      <c r="K46" s="237" t="s">
        <v>34</v>
      </c>
      <c r="L46" s="175"/>
      <c r="M46" s="175"/>
      <c r="N46" s="175"/>
      <c r="O46" s="175"/>
      <c r="P46" s="204" t="s">
        <v>125</v>
      </c>
      <c r="Q46" s="204" t="s">
        <v>36</v>
      </c>
    </row>
    <row r="47" spans="2:17" ht="15">
      <c r="B47" s="161"/>
      <c r="C47" s="170"/>
      <c r="D47" s="204" t="s">
        <v>111</v>
      </c>
      <c r="E47" s="204" t="s">
        <v>131</v>
      </c>
      <c r="F47" s="204" t="s">
        <v>126</v>
      </c>
      <c r="G47" s="204" t="s">
        <v>114</v>
      </c>
      <c r="H47" s="204" t="s">
        <v>127</v>
      </c>
      <c r="I47" s="204" t="s">
        <v>115</v>
      </c>
      <c r="J47" s="204" t="s">
        <v>128</v>
      </c>
      <c r="K47" s="204" t="s">
        <v>37</v>
      </c>
      <c r="L47" s="204" t="s">
        <v>129</v>
      </c>
      <c r="M47" s="204" t="s">
        <v>39</v>
      </c>
      <c r="N47" s="204" t="s">
        <v>40</v>
      </c>
      <c r="O47" s="204" t="s">
        <v>130</v>
      </c>
      <c r="P47" s="173"/>
      <c r="Q47" s="173"/>
    </row>
    <row r="48" spans="2:17" ht="15">
      <c r="B48" s="161"/>
      <c r="C48" s="170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ht="21.75" customHeight="1">
      <c r="B49" s="162"/>
      <c r="C49" s="172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ht="21">
      <c r="B50" s="12">
        <v>1</v>
      </c>
      <c r="C50" s="12">
        <v>2</v>
      </c>
      <c r="D50" s="12">
        <v>3</v>
      </c>
      <c r="E50" s="222" t="s">
        <v>22</v>
      </c>
      <c r="F50" s="12">
        <v>5</v>
      </c>
      <c r="G50" s="12">
        <v>6</v>
      </c>
      <c r="H50" s="12">
        <v>7</v>
      </c>
      <c r="I50" s="222" t="s">
        <v>18</v>
      </c>
      <c r="J50" s="222" t="s">
        <v>19</v>
      </c>
      <c r="K50" s="12">
        <v>10</v>
      </c>
      <c r="L50" s="12">
        <v>11</v>
      </c>
      <c r="M50" s="12">
        <v>12</v>
      </c>
      <c r="N50" s="222" t="s">
        <v>20</v>
      </c>
      <c r="O50" s="222" t="s">
        <v>21</v>
      </c>
      <c r="P50" s="19">
        <v>15</v>
      </c>
      <c r="Q50" s="19">
        <v>16</v>
      </c>
    </row>
    <row r="51" spans="2:17" ht="15">
      <c r="B51" s="136"/>
      <c r="C51" s="238" t="s">
        <v>46</v>
      </c>
      <c r="D51" s="135">
        <v>6040</v>
      </c>
      <c r="E51" s="135">
        <v>524</v>
      </c>
      <c r="F51" s="135">
        <v>524</v>
      </c>
      <c r="G51" s="135">
        <v>3117</v>
      </c>
      <c r="H51" s="135">
        <v>75781</v>
      </c>
      <c r="I51" s="135">
        <v>51.605960264900666</v>
      </c>
      <c r="J51" s="135">
        <v>47.48628884826325</v>
      </c>
      <c r="K51" s="135">
        <v>1750627.04</v>
      </c>
      <c r="L51" s="135">
        <v>1141339.196</v>
      </c>
      <c r="M51" s="135">
        <v>969937.722</v>
      </c>
      <c r="N51" s="135">
        <v>55.40516054179078</v>
      </c>
      <c r="O51" s="135">
        <v>84.9824246288305</v>
      </c>
      <c r="P51" s="135">
        <v>26869.49</v>
      </c>
      <c r="Q51" s="135">
        <v>996807.2119999999</v>
      </c>
    </row>
    <row r="52" spans="2:17" ht="15">
      <c r="B52" s="210" t="s">
        <v>12</v>
      </c>
      <c r="C52" s="208" t="s">
        <v>47</v>
      </c>
      <c r="D52" s="132">
        <v>2021</v>
      </c>
      <c r="E52" s="132">
        <v>163</v>
      </c>
      <c r="F52" s="132">
        <v>2184</v>
      </c>
      <c r="G52" s="132">
        <v>1073</v>
      </c>
      <c r="H52" s="132">
        <v>23420</v>
      </c>
      <c r="I52" s="132">
        <v>53.09252845126176</v>
      </c>
      <c r="J52" s="132">
        <v>49.13003663003663</v>
      </c>
      <c r="K52" s="132">
        <v>572117.04</v>
      </c>
      <c r="L52" s="132">
        <v>496685.03</v>
      </c>
      <c r="M52" s="132">
        <v>380386.456</v>
      </c>
      <c r="N52" s="132">
        <v>66.4875243009717</v>
      </c>
      <c r="O52" s="132">
        <v>76.58504545627235</v>
      </c>
      <c r="P52" s="132">
        <v>6492.79</v>
      </c>
      <c r="Q52" s="132">
        <v>386879.246</v>
      </c>
    </row>
    <row r="53" spans="2:17" ht="15">
      <c r="B53" s="210" t="s">
        <v>11</v>
      </c>
      <c r="C53" s="208" t="s">
        <v>59</v>
      </c>
      <c r="D53" s="132">
        <v>1155</v>
      </c>
      <c r="E53" s="132">
        <v>141</v>
      </c>
      <c r="F53" s="132">
        <v>1296</v>
      </c>
      <c r="G53" s="132">
        <v>430</v>
      </c>
      <c r="H53" s="132">
        <v>10293</v>
      </c>
      <c r="I53" s="132">
        <v>37.22943722943723</v>
      </c>
      <c r="J53" s="132">
        <v>33.17901234567901</v>
      </c>
      <c r="K53" s="132">
        <v>256738</v>
      </c>
      <c r="L53" s="132">
        <v>125262.7</v>
      </c>
      <c r="M53" s="132">
        <v>123412.3</v>
      </c>
      <c r="N53" s="132">
        <v>48.06935475075758</v>
      </c>
      <c r="O53" s="132">
        <v>98.52278451606105</v>
      </c>
      <c r="P53" s="132">
        <v>0</v>
      </c>
      <c r="Q53" s="132">
        <v>123412.3</v>
      </c>
    </row>
    <row r="54" spans="2:17" ht="15">
      <c r="B54" s="210" t="s">
        <v>10</v>
      </c>
      <c r="C54" s="208" t="s">
        <v>64</v>
      </c>
      <c r="D54" s="132">
        <v>53</v>
      </c>
      <c r="E54" s="132">
        <v>5</v>
      </c>
      <c r="F54" s="132">
        <v>58</v>
      </c>
      <c r="G54" s="132">
        <v>35</v>
      </c>
      <c r="H54" s="132"/>
      <c r="I54" s="132">
        <v>66.0377358490566</v>
      </c>
      <c r="J54" s="132">
        <v>60.3448275862069</v>
      </c>
      <c r="K54" s="132">
        <v>32232</v>
      </c>
      <c r="L54" s="132">
        <v>29194.666</v>
      </c>
      <c r="M54" s="132">
        <v>29194.266</v>
      </c>
      <c r="N54" s="132">
        <v>90.57540953090097</v>
      </c>
      <c r="O54" s="132">
        <v>99.99862988670601</v>
      </c>
      <c r="P54" s="132">
        <v>2907.8</v>
      </c>
      <c r="Q54" s="132">
        <v>32102.066</v>
      </c>
    </row>
    <row r="55" spans="2:17" ht="15">
      <c r="B55" s="210" t="s">
        <v>9</v>
      </c>
      <c r="C55" s="208" t="s">
        <v>69</v>
      </c>
      <c r="D55" s="132">
        <v>469</v>
      </c>
      <c r="E55" s="132">
        <v>18</v>
      </c>
      <c r="F55" s="132">
        <v>487</v>
      </c>
      <c r="G55" s="132">
        <v>107</v>
      </c>
      <c r="H55" s="132">
        <v>2091</v>
      </c>
      <c r="I55" s="132">
        <v>22.81449893390192</v>
      </c>
      <c r="J55" s="132">
        <v>21.971252566735114</v>
      </c>
      <c r="K55" s="132">
        <v>200318</v>
      </c>
      <c r="L55" s="132">
        <v>89002.2</v>
      </c>
      <c r="M55" s="132">
        <v>89002.6</v>
      </c>
      <c r="N55" s="132">
        <v>44.43065525813956</v>
      </c>
      <c r="O55" s="132">
        <v>100.0004494270928</v>
      </c>
      <c r="P55" s="132"/>
      <c r="Q55" s="132">
        <v>89002.6</v>
      </c>
    </row>
    <row r="56" spans="2:17" ht="15">
      <c r="B56" s="210" t="s">
        <v>8</v>
      </c>
      <c r="C56" s="210" t="s">
        <v>7</v>
      </c>
      <c r="D56" s="132">
        <v>792</v>
      </c>
      <c r="E56" s="132">
        <v>134</v>
      </c>
      <c r="F56" s="132">
        <v>926</v>
      </c>
      <c r="G56" s="132">
        <v>427</v>
      </c>
      <c r="H56" s="132">
        <v>16238</v>
      </c>
      <c r="I56" s="132">
        <v>53.91414141414141</v>
      </c>
      <c r="J56" s="132">
        <v>46.11231101511879</v>
      </c>
      <c r="K56" s="132">
        <v>262340</v>
      </c>
      <c r="L56" s="132">
        <v>159260.6</v>
      </c>
      <c r="M56" s="132">
        <v>159260.1</v>
      </c>
      <c r="N56" s="132">
        <v>60.707516962720135</v>
      </c>
      <c r="O56" s="132">
        <v>99.99968604915466</v>
      </c>
      <c r="P56" s="132">
        <v>7954</v>
      </c>
      <c r="Q56" s="132">
        <v>167214.1</v>
      </c>
    </row>
    <row r="57" spans="2:17" ht="15">
      <c r="B57" s="210" t="s">
        <v>6</v>
      </c>
      <c r="C57" s="208" t="s">
        <v>84</v>
      </c>
      <c r="D57" s="132">
        <v>1068</v>
      </c>
      <c r="E57" s="132">
        <v>0</v>
      </c>
      <c r="F57" s="132">
        <v>1068</v>
      </c>
      <c r="G57" s="132">
        <v>765</v>
      </c>
      <c r="H57" s="132">
        <v>23415</v>
      </c>
      <c r="I57" s="132">
        <v>71.62921348314607</v>
      </c>
      <c r="J57" s="132">
        <v>71.62921348314607</v>
      </c>
      <c r="K57" s="132">
        <v>212596</v>
      </c>
      <c r="L57" s="132">
        <v>153932</v>
      </c>
      <c r="M57" s="132">
        <v>150932</v>
      </c>
      <c r="N57" s="132">
        <v>70.99475060678469</v>
      </c>
      <c r="O57" s="132">
        <v>98.0510874931788</v>
      </c>
      <c r="P57" s="132">
        <v>6900</v>
      </c>
      <c r="Q57" s="132">
        <v>157832</v>
      </c>
    </row>
    <row r="58" spans="2:17" ht="15">
      <c r="B58" s="210" t="s">
        <v>3</v>
      </c>
      <c r="C58" s="208" t="s">
        <v>88</v>
      </c>
      <c r="D58" s="132">
        <v>96</v>
      </c>
      <c r="E58" s="132">
        <v>69</v>
      </c>
      <c r="F58" s="132">
        <v>165</v>
      </c>
      <c r="G58" s="132">
        <v>152</v>
      </c>
      <c r="H58" s="132">
        <v>324</v>
      </c>
      <c r="I58" s="132">
        <v>158.33333333333331</v>
      </c>
      <c r="J58" s="132">
        <v>92.12121212121212</v>
      </c>
      <c r="K58" s="132">
        <v>29290</v>
      </c>
      <c r="L58" s="132">
        <v>33500</v>
      </c>
      <c r="M58" s="132">
        <v>33500</v>
      </c>
      <c r="N58" s="132">
        <v>114.37350631614886</v>
      </c>
      <c r="O58" s="132">
        <v>100</v>
      </c>
      <c r="P58" s="132">
        <v>2614.9</v>
      </c>
      <c r="Q58" s="132">
        <v>36114.9</v>
      </c>
    </row>
    <row r="59" spans="2:17" ht="15">
      <c r="B59" s="235" t="s">
        <v>2</v>
      </c>
      <c r="C59" s="235" t="s">
        <v>1</v>
      </c>
      <c r="D59" s="116">
        <v>386</v>
      </c>
      <c r="E59" s="116">
        <v>-6</v>
      </c>
      <c r="F59" s="116">
        <v>380</v>
      </c>
      <c r="G59" s="116">
        <v>128</v>
      </c>
      <c r="H59" s="116">
        <v>0</v>
      </c>
      <c r="I59" s="116">
        <v>33.160621761658035</v>
      </c>
      <c r="J59" s="116">
        <v>33.68421052631579</v>
      </c>
      <c r="K59" s="116">
        <v>184996</v>
      </c>
      <c r="L59" s="116">
        <v>54502</v>
      </c>
      <c r="M59" s="116">
        <v>4250</v>
      </c>
      <c r="N59" s="116">
        <v>2.297346969664209</v>
      </c>
      <c r="O59" s="116">
        <v>7.797878976918278</v>
      </c>
      <c r="P59" s="116">
        <v>0</v>
      </c>
      <c r="Q59" s="116">
        <v>4250</v>
      </c>
    </row>
    <row r="64" ht="17.25" customHeight="1"/>
    <row r="83" spans="3:9" ht="15.75">
      <c r="C83" s="199" t="s">
        <v>138</v>
      </c>
      <c r="D83" s="33"/>
      <c r="E83" s="33"/>
      <c r="F83" s="33"/>
      <c r="G83" s="33"/>
      <c r="H83" s="33"/>
      <c r="I83" s="33"/>
    </row>
    <row r="84" spans="3:8" ht="18">
      <c r="C84" s="10"/>
      <c r="D84" s="9"/>
      <c r="E84" s="200" t="s">
        <v>32</v>
      </c>
      <c r="F84" s="7"/>
      <c r="G84" s="7"/>
      <c r="H84" s="6"/>
    </row>
    <row r="85" spans="2:15" ht="15">
      <c r="B85" s="217" t="s">
        <v>13</v>
      </c>
      <c r="C85" s="204" t="s">
        <v>45</v>
      </c>
      <c r="D85" s="219" t="s">
        <v>111</v>
      </c>
      <c r="E85" s="163"/>
      <c r="F85" s="219" t="s">
        <v>112</v>
      </c>
      <c r="G85" s="168"/>
      <c r="H85" s="219" t="s">
        <v>113</v>
      </c>
      <c r="I85" s="163"/>
      <c r="J85" s="219" t="s">
        <v>114</v>
      </c>
      <c r="K85" s="163"/>
      <c r="L85" s="219" t="s">
        <v>115</v>
      </c>
      <c r="M85" s="163"/>
      <c r="N85" s="219" t="s">
        <v>116</v>
      </c>
      <c r="O85" s="163"/>
    </row>
    <row r="86" spans="2:15" ht="15">
      <c r="B86" s="161"/>
      <c r="C86" s="161"/>
      <c r="D86" s="164"/>
      <c r="E86" s="165"/>
      <c r="F86" s="169"/>
      <c r="G86" s="170"/>
      <c r="H86" s="164"/>
      <c r="I86" s="165"/>
      <c r="J86" s="164"/>
      <c r="K86" s="165"/>
      <c r="L86" s="164"/>
      <c r="M86" s="165"/>
      <c r="N86" s="164"/>
      <c r="O86" s="165"/>
    </row>
    <row r="87" spans="2:15" ht="15">
      <c r="B87" s="161"/>
      <c r="C87" s="161"/>
      <c r="D87" s="164"/>
      <c r="E87" s="165"/>
      <c r="F87" s="169"/>
      <c r="G87" s="170"/>
      <c r="H87" s="164"/>
      <c r="I87" s="165"/>
      <c r="J87" s="164"/>
      <c r="K87" s="165"/>
      <c r="L87" s="164"/>
      <c r="M87" s="165"/>
      <c r="N87" s="164"/>
      <c r="O87" s="165"/>
    </row>
    <row r="88" spans="2:15" ht="15">
      <c r="B88" s="161"/>
      <c r="C88" s="161"/>
      <c r="D88" s="166"/>
      <c r="E88" s="167"/>
      <c r="F88" s="171"/>
      <c r="G88" s="172"/>
      <c r="H88" s="166"/>
      <c r="I88" s="167"/>
      <c r="J88" s="166"/>
      <c r="K88" s="167"/>
      <c r="L88" s="166"/>
      <c r="M88" s="167"/>
      <c r="N88" s="166"/>
      <c r="O88" s="167"/>
    </row>
    <row r="89" spans="2:15" ht="21">
      <c r="B89" s="162"/>
      <c r="C89" s="162"/>
      <c r="D89" s="220" t="s">
        <v>118</v>
      </c>
      <c r="E89" s="220" t="s">
        <v>119</v>
      </c>
      <c r="F89" s="220" t="s">
        <v>118</v>
      </c>
      <c r="G89" s="220" t="s">
        <v>119</v>
      </c>
      <c r="H89" s="220" t="s">
        <v>118</v>
      </c>
      <c r="I89" s="220" t="s">
        <v>119</v>
      </c>
      <c r="J89" s="220" t="s">
        <v>118</v>
      </c>
      <c r="K89" s="220" t="s">
        <v>119</v>
      </c>
      <c r="L89" s="220" t="s">
        <v>118</v>
      </c>
      <c r="M89" s="220" t="s">
        <v>119</v>
      </c>
      <c r="N89" s="220" t="s">
        <v>118</v>
      </c>
      <c r="O89" s="220" t="s">
        <v>119</v>
      </c>
    </row>
    <row r="90" spans="2:15" ht="15">
      <c r="B90" s="136"/>
      <c r="C90" s="239" t="s">
        <v>46</v>
      </c>
      <c r="D90" s="135">
        <v>87822</v>
      </c>
      <c r="E90" s="135">
        <v>1897.22</v>
      </c>
      <c r="F90" s="135">
        <v>-1557</v>
      </c>
      <c r="G90" s="135">
        <v>-78.92000000000007</v>
      </c>
      <c r="H90" s="135">
        <v>86265</v>
      </c>
      <c r="I90" s="135">
        <v>1818.3</v>
      </c>
      <c r="J90" s="135">
        <v>67407.2</v>
      </c>
      <c r="K90" s="135">
        <v>1347.2740000000001</v>
      </c>
      <c r="L90" s="135">
        <v>76.75434401402838</v>
      </c>
      <c r="M90" s="135">
        <v>71.01306121588429</v>
      </c>
      <c r="N90" s="135">
        <v>78.13968585173593</v>
      </c>
      <c r="O90" s="135">
        <v>74.09525380850246</v>
      </c>
    </row>
    <row r="91" spans="2:15" ht="15">
      <c r="B91" s="210" t="s">
        <v>12</v>
      </c>
      <c r="C91" s="208" t="s">
        <v>47</v>
      </c>
      <c r="D91" s="132">
        <v>10570</v>
      </c>
      <c r="E91" s="132">
        <v>242</v>
      </c>
      <c r="F91" s="132">
        <v>563</v>
      </c>
      <c r="G91" s="132">
        <v>10.93</v>
      </c>
      <c r="H91" s="132">
        <v>11133</v>
      </c>
      <c r="I91" s="132">
        <v>252.93</v>
      </c>
      <c r="J91" s="132">
        <v>9193</v>
      </c>
      <c r="K91" s="132">
        <v>274.54</v>
      </c>
      <c r="L91" s="132">
        <v>86.97256385998108</v>
      </c>
      <c r="M91" s="132">
        <v>113.44628099173555</v>
      </c>
      <c r="N91" s="132">
        <v>82.57432857271175</v>
      </c>
      <c r="O91" s="132">
        <v>108.54386589174871</v>
      </c>
    </row>
    <row r="92" spans="2:15" ht="15">
      <c r="B92" s="210" t="s">
        <v>11</v>
      </c>
      <c r="C92" s="208" t="s">
        <v>59</v>
      </c>
      <c r="D92" s="132">
        <v>15275</v>
      </c>
      <c r="E92" s="132">
        <v>188</v>
      </c>
      <c r="F92" s="132">
        <v>0</v>
      </c>
      <c r="G92" s="132">
        <v>0</v>
      </c>
      <c r="H92" s="132">
        <v>15275</v>
      </c>
      <c r="I92" s="132">
        <v>188</v>
      </c>
      <c r="J92" s="132">
        <v>14867</v>
      </c>
      <c r="K92" s="132">
        <v>181.92</v>
      </c>
      <c r="L92" s="132">
        <v>97.32896890343699</v>
      </c>
      <c r="M92" s="132">
        <v>96.7659574468085</v>
      </c>
      <c r="N92" s="132">
        <v>97.32896890343699</v>
      </c>
      <c r="O92" s="132">
        <v>96.7659574468085</v>
      </c>
    </row>
    <row r="93" spans="2:15" ht="15">
      <c r="B93" s="210" t="s">
        <v>10</v>
      </c>
      <c r="C93" s="208" t="s">
        <v>64</v>
      </c>
      <c r="D93" s="132">
        <v>643</v>
      </c>
      <c r="E93" s="132">
        <v>152.67</v>
      </c>
      <c r="F93" s="132">
        <v>-166</v>
      </c>
      <c r="G93" s="132">
        <v>-140.8</v>
      </c>
      <c r="H93" s="132">
        <v>477</v>
      </c>
      <c r="I93" s="132">
        <v>11.87</v>
      </c>
      <c r="J93" s="132">
        <v>477</v>
      </c>
      <c r="K93" s="132">
        <v>11.87</v>
      </c>
      <c r="L93" s="132">
        <v>74.18351477449455</v>
      </c>
      <c r="M93" s="132">
        <v>7.7749394118032376</v>
      </c>
      <c r="N93" s="132">
        <v>100</v>
      </c>
      <c r="O93" s="132">
        <v>100</v>
      </c>
    </row>
    <row r="94" spans="2:15" ht="15">
      <c r="B94" s="210" t="s">
        <v>9</v>
      </c>
      <c r="C94" s="208" t="s">
        <v>69</v>
      </c>
      <c r="D94" s="132">
        <v>8216</v>
      </c>
      <c r="E94" s="132">
        <v>139.6</v>
      </c>
      <c r="F94" s="132">
        <v>-427</v>
      </c>
      <c r="G94" s="132">
        <v>1.4</v>
      </c>
      <c r="H94" s="132">
        <v>7789</v>
      </c>
      <c r="I94" s="132">
        <v>141</v>
      </c>
      <c r="J94" s="132">
        <v>6145</v>
      </c>
      <c r="K94" s="132">
        <v>114.3</v>
      </c>
      <c r="L94" s="132">
        <v>74.79308666017526</v>
      </c>
      <c r="M94" s="132">
        <v>81.87679083094555</v>
      </c>
      <c r="N94" s="132">
        <v>78.89331107972782</v>
      </c>
      <c r="O94" s="132">
        <v>81.06382978723404</v>
      </c>
    </row>
    <row r="95" spans="2:15" ht="15">
      <c r="B95" s="210" t="s">
        <v>8</v>
      </c>
      <c r="C95" s="210" t="s">
        <v>7</v>
      </c>
      <c r="D95" s="132">
        <v>9715</v>
      </c>
      <c r="E95" s="132">
        <v>245</v>
      </c>
      <c r="F95" s="132">
        <v>0</v>
      </c>
      <c r="G95" s="132">
        <v>38.04</v>
      </c>
      <c r="H95" s="132">
        <v>9715</v>
      </c>
      <c r="I95" s="132">
        <v>283.04</v>
      </c>
      <c r="J95" s="132">
        <v>1658</v>
      </c>
      <c r="K95" s="132">
        <v>120.15</v>
      </c>
      <c r="L95" s="132">
        <v>17.066392177045806</v>
      </c>
      <c r="M95" s="132">
        <v>49.04081632653061</v>
      </c>
      <c r="N95" s="132">
        <v>17.066392177045806</v>
      </c>
      <c r="O95" s="132">
        <v>42.44983041266252</v>
      </c>
    </row>
    <row r="96" spans="2:15" ht="15">
      <c r="B96" s="210" t="s">
        <v>6</v>
      </c>
      <c r="C96" s="208" t="s">
        <v>84</v>
      </c>
      <c r="D96" s="132">
        <v>15052</v>
      </c>
      <c r="E96" s="132">
        <v>412</v>
      </c>
      <c r="F96" s="132">
        <v>-1137</v>
      </c>
      <c r="G96" s="132">
        <v>29.25</v>
      </c>
      <c r="H96" s="132">
        <v>13915</v>
      </c>
      <c r="I96" s="132">
        <v>441.25</v>
      </c>
      <c r="J96" s="132">
        <v>12090</v>
      </c>
      <c r="K96" s="132">
        <v>262.37</v>
      </c>
      <c r="L96" s="132">
        <v>80.3215519532288</v>
      </c>
      <c r="M96" s="132">
        <v>63.68203883495146</v>
      </c>
      <c r="N96" s="132">
        <v>86.88465684513116</v>
      </c>
      <c r="O96" s="132">
        <v>59.46062322946176</v>
      </c>
    </row>
    <row r="97" spans="2:15" ht="15">
      <c r="B97" s="210" t="s">
        <v>3</v>
      </c>
      <c r="C97" s="208" t="s">
        <v>88</v>
      </c>
      <c r="D97" s="132">
        <v>6593</v>
      </c>
      <c r="E97" s="132">
        <v>143.7</v>
      </c>
      <c r="F97" s="132">
        <v>-719</v>
      </c>
      <c r="G97" s="132">
        <v>-17.49</v>
      </c>
      <c r="H97" s="132">
        <v>5874</v>
      </c>
      <c r="I97" s="132">
        <v>126.21</v>
      </c>
      <c r="J97" s="132">
        <v>4593.2</v>
      </c>
      <c r="K97" s="132">
        <v>86.81</v>
      </c>
      <c r="L97" s="132">
        <v>69.66782951615349</v>
      </c>
      <c r="M97" s="132">
        <v>60.410577592205996</v>
      </c>
      <c r="N97" s="132">
        <v>78.19543752128023</v>
      </c>
      <c r="O97" s="132">
        <v>68.78218841613185</v>
      </c>
    </row>
    <row r="98" spans="2:15" ht="15">
      <c r="B98" s="235" t="s">
        <v>2</v>
      </c>
      <c r="C98" s="235" t="s">
        <v>1</v>
      </c>
      <c r="D98" s="116">
        <v>21758</v>
      </c>
      <c r="E98" s="116">
        <v>374.25</v>
      </c>
      <c r="F98" s="116">
        <v>329</v>
      </c>
      <c r="G98" s="116">
        <v>-0.25</v>
      </c>
      <c r="H98" s="116">
        <v>22087</v>
      </c>
      <c r="I98" s="116">
        <v>374</v>
      </c>
      <c r="J98" s="116">
        <v>18384</v>
      </c>
      <c r="K98" s="116">
        <v>295.314</v>
      </c>
      <c r="L98" s="116">
        <v>84.49306002389926</v>
      </c>
      <c r="M98" s="116">
        <v>78.90821643286574</v>
      </c>
      <c r="N98" s="116">
        <v>83.23448182188618</v>
      </c>
      <c r="O98" s="116">
        <v>78.96096256684493</v>
      </c>
    </row>
    <row r="101" spans="3:9" ht="15.75">
      <c r="C101" s="199" t="s">
        <v>139</v>
      </c>
      <c r="D101" s="33"/>
      <c r="E101" s="33"/>
      <c r="F101" s="33"/>
      <c r="G101" s="33"/>
      <c r="H101" s="33"/>
      <c r="I101" s="33"/>
    </row>
    <row r="102" spans="3:8" ht="18">
      <c r="C102" s="10"/>
      <c r="D102" s="9"/>
      <c r="E102" s="200" t="s">
        <v>32</v>
      </c>
      <c r="F102" s="7"/>
      <c r="G102" s="7"/>
      <c r="H102" s="6"/>
    </row>
    <row r="103" spans="2:15" ht="15">
      <c r="B103" s="217" t="s">
        <v>13</v>
      </c>
      <c r="C103" s="204" t="s">
        <v>45</v>
      </c>
      <c r="D103" s="219" t="s">
        <v>111</v>
      </c>
      <c r="E103" s="163"/>
      <c r="F103" s="219" t="s">
        <v>112</v>
      </c>
      <c r="G103" s="168"/>
      <c r="H103" s="219" t="s">
        <v>113</v>
      </c>
      <c r="I103" s="163"/>
      <c r="J103" s="219" t="s">
        <v>114</v>
      </c>
      <c r="K103" s="163"/>
      <c r="L103" s="219" t="s">
        <v>115</v>
      </c>
      <c r="M103" s="163"/>
      <c r="N103" s="219" t="s">
        <v>116</v>
      </c>
      <c r="O103" s="163"/>
    </row>
    <row r="104" spans="2:15" ht="15">
      <c r="B104" s="161"/>
      <c r="C104" s="161"/>
      <c r="D104" s="164"/>
      <c r="E104" s="165"/>
      <c r="F104" s="169"/>
      <c r="G104" s="170"/>
      <c r="H104" s="164"/>
      <c r="I104" s="165"/>
      <c r="J104" s="164"/>
      <c r="K104" s="165"/>
      <c r="L104" s="164"/>
      <c r="M104" s="165"/>
      <c r="N104" s="164"/>
      <c r="O104" s="165"/>
    </row>
    <row r="105" spans="2:15" ht="15">
      <c r="B105" s="161"/>
      <c r="C105" s="161"/>
      <c r="D105" s="164"/>
      <c r="E105" s="165"/>
      <c r="F105" s="169"/>
      <c r="G105" s="170"/>
      <c r="H105" s="164"/>
      <c r="I105" s="165"/>
      <c r="J105" s="164"/>
      <c r="K105" s="165"/>
      <c r="L105" s="164"/>
      <c r="M105" s="165"/>
      <c r="N105" s="164"/>
      <c r="O105" s="165"/>
    </row>
    <row r="106" spans="2:15" ht="15">
      <c r="B106" s="161"/>
      <c r="C106" s="161"/>
      <c r="D106" s="166"/>
      <c r="E106" s="167"/>
      <c r="F106" s="171"/>
      <c r="G106" s="172"/>
      <c r="H106" s="166"/>
      <c r="I106" s="167"/>
      <c r="J106" s="166"/>
      <c r="K106" s="167"/>
      <c r="L106" s="166"/>
      <c r="M106" s="167"/>
      <c r="N106" s="166"/>
      <c r="O106" s="167"/>
    </row>
    <row r="107" spans="2:15" ht="21">
      <c r="B107" s="162"/>
      <c r="C107" s="162"/>
      <c r="D107" s="220" t="s">
        <v>118</v>
      </c>
      <c r="E107" s="220" t="s">
        <v>119</v>
      </c>
      <c r="F107" s="220" t="s">
        <v>118</v>
      </c>
      <c r="G107" s="220" t="s">
        <v>119</v>
      </c>
      <c r="H107" s="220" t="s">
        <v>118</v>
      </c>
      <c r="I107" s="220" t="s">
        <v>119</v>
      </c>
      <c r="J107" s="220" t="s">
        <v>118</v>
      </c>
      <c r="K107" s="220" t="s">
        <v>119</v>
      </c>
      <c r="L107" s="220" t="s">
        <v>118</v>
      </c>
      <c r="M107" s="220" t="s">
        <v>119</v>
      </c>
      <c r="N107" s="220" t="s">
        <v>118</v>
      </c>
      <c r="O107" s="220" t="s">
        <v>119</v>
      </c>
    </row>
    <row r="108" spans="2:15" ht="15">
      <c r="B108" s="31"/>
      <c r="C108" s="208" t="s">
        <v>46</v>
      </c>
      <c r="D108" s="135">
        <v>237715</v>
      </c>
      <c r="E108" s="135">
        <v>81655.76</v>
      </c>
      <c r="F108" s="135">
        <v>-1812</v>
      </c>
      <c r="G108" s="135">
        <v>-5324.820999999996</v>
      </c>
      <c r="H108" s="135">
        <v>235903</v>
      </c>
      <c r="I108" s="135">
        <v>76330.939</v>
      </c>
      <c r="J108" s="135">
        <v>70549</v>
      </c>
      <c r="K108" s="135">
        <v>25151.42</v>
      </c>
      <c r="L108" s="135">
        <v>29.677975727236394</v>
      </c>
      <c r="M108" s="135">
        <v>30.801770750771283</v>
      </c>
      <c r="N108" s="135">
        <v>29.90593591433767</v>
      </c>
      <c r="O108" s="135">
        <v>32.9504920671813</v>
      </c>
    </row>
    <row r="109" spans="2:15" ht="15">
      <c r="B109" s="210" t="s">
        <v>12</v>
      </c>
      <c r="C109" s="208" t="s">
        <v>47</v>
      </c>
      <c r="D109" s="132">
        <v>43600</v>
      </c>
      <c r="E109" s="132">
        <v>11247.5</v>
      </c>
      <c r="F109" s="132">
        <v>939</v>
      </c>
      <c r="G109" s="132">
        <v>-794.221</v>
      </c>
      <c r="H109" s="132">
        <v>44539</v>
      </c>
      <c r="I109" s="132">
        <v>10453.279</v>
      </c>
      <c r="J109" s="132">
        <v>15126</v>
      </c>
      <c r="K109" s="132">
        <v>5435.73</v>
      </c>
      <c r="L109" s="132">
        <v>34.69266055045871</v>
      </c>
      <c r="M109" s="132">
        <v>48.328339631029124</v>
      </c>
      <c r="N109" s="132">
        <v>33.961247446058515</v>
      </c>
      <c r="O109" s="132">
        <v>52.00023839409624</v>
      </c>
    </row>
    <row r="110" spans="2:15" ht="15">
      <c r="B110" s="210" t="s">
        <v>11</v>
      </c>
      <c r="C110" s="208" t="s">
        <v>59</v>
      </c>
      <c r="D110" s="132">
        <v>29727</v>
      </c>
      <c r="E110" s="132">
        <v>10135</v>
      </c>
      <c r="F110" s="132">
        <v>5732</v>
      </c>
      <c r="G110" s="132">
        <v>-2124</v>
      </c>
      <c r="H110" s="132">
        <v>35459</v>
      </c>
      <c r="I110" s="132">
        <v>8011</v>
      </c>
      <c r="J110" s="132">
        <v>20071</v>
      </c>
      <c r="K110" s="132">
        <v>3034.83</v>
      </c>
      <c r="L110" s="132">
        <v>67.51774481111448</v>
      </c>
      <c r="M110" s="132">
        <v>29.944055254070058</v>
      </c>
      <c r="N110" s="132">
        <v>56.603401111142446</v>
      </c>
      <c r="O110" s="132">
        <v>37.88328548246162</v>
      </c>
    </row>
    <row r="111" spans="2:15" ht="15">
      <c r="B111" s="210" t="s">
        <v>10</v>
      </c>
      <c r="C111" s="208" t="s">
        <v>64</v>
      </c>
      <c r="D111" s="132">
        <v>1738</v>
      </c>
      <c r="E111" s="132">
        <v>332.26</v>
      </c>
      <c r="F111" s="132">
        <v>-562</v>
      </c>
      <c r="G111" s="132">
        <v>-89.74</v>
      </c>
      <c r="H111" s="132">
        <v>1176</v>
      </c>
      <c r="I111" s="132">
        <v>242.52</v>
      </c>
      <c r="J111" s="132">
        <v>675</v>
      </c>
      <c r="K111" s="132">
        <v>162.13</v>
      </c>
      <c r="L111" s="132">
        <v>38.83774453394707</v>
      </c>
      <c r="M111" s="132">
        <v>48.79612351772708</v>
      </c>
      <c r="N111" s="132">
        <v>57.39795918367348</v>
      </c>
      <c r="O111" s="132">
        <v>66.85221837374237</v>
      </c>
    </row>
    <row r="112" spans="2:15" ht="15">
      <c r="B112" s="210" t="s">
        <v>9</v>
      </c>
      <c r="C112" s="208" t="s">
        <v>69</v>
      </c>
      <c r="D112" s="132">
        <v>31148</v>
      </c>
      <c r="E112" s="132">
        <v>8191</v>
      </c>
      <c r="F112" s="132">
        <v>-1101</v>
      </c>
      <c r="G112" s="132">
        <v>294</v>
      </c>
      <c r="H112" s="132">
        <v>30047</v>
      </c>
      <c r="I112" s="132">
        <v>8485</v>
      </c>
      <c r="J112" s="132">
        <v>10836</v>
      </c>
      <c r="K112" s="132">
        <v>2967.42</v>
      </c>
      <c r="L112" s="132">
        <v>34.78875048157185</v>
      </c>
      <c r="M112" s="132">
        <v>36.227811012086434</v>
      </c>
      <c r="N112" s="132">
        <v>36.063500515858486</v>
      </c>
      <c r="O112" s="132">
        <v>34.97253977607543</v>
      </c>
    </row>
    <row r="113" spans="2:15" ht="15">
      <c r="B113" s="210" t="s">
        <v>8</v>
      </c>
      <c r="C113" s="210" t="s">
        <v>7</v>
      </c>
      <c r="D113" s="132">
        <v>30729</v>
      </c>
      <c r="E113" s="132">
        <v>17929</v>
      </c>
      <c r="F113" s="132">
        <v>506</v>
      </c>
      <c r="G113" s="132">
        <v>5209</v>
      </c>
      <c r="H113" s="132">
        <v>31235</v>
      </c>
      <c r="I113" s="132">
        <v>18811</v>
      </c>
      <c r="J113" s="132">
        <v>7088</v>
      </c>
      <c r="K113" s="132">
        <v>6665.28</v>
      </c>
      <c r="L113" s="132">
        <v>23.066159002896285</v>
      </c>
      <c r="M113" s="132">
        <v>37.175971889118195</v>
      </c>
      <c r="N113" s="132">
        <v>22.692492396350247</v>
      </c>
      <c r="O113" s="132">
        <v>35.4328850140875</v>
      </c>
    </row>
    <row r="114" spans="2:15" ht="15">
      <c r="B114" s="210" t="s">
        <v>6</v>
      </c>
      <c r="C114" s="208" t="s">
        <v>84</v>
      </c>
      <c r="D114" s="132">
        <v>29821</v>
      </c>
      <c r="E114" s="132">
        <v>10179</v>
      </c>
      <c r="F114" s="132">
        <v>-5930</v>
      </c>
      <c r="G114" s="132">
        <v>-2666.1</v>
      </c>
      <c r="H114" s="132">
        <v>23891</v>
      </c>
      <c r="I114" s="132">
        <v>7512.9</v>
      </c>
      <c r="J114" s="132">
        <v>11929</v>
      </c>
      <c r="K114" s="132">
        <v>4945.73</v>
      </c>
      <c r="L114" s="132">
        <v>40.00201200496294</v>
      </c>
      <c r="M114" s="132">
        <v>48.587582277237445</v>
      </c>
      <c r="N114" s="132">
        <v>49.93093633585869</v>
      </c>
      <c r="O114" s="132">
        <v>65.8298393429967</v>
      </c>
    </row>
    <row r="115" spans="2:15" ht="15">
      <c r="B115" s="210" t="s">
        <v>3</v>
      </c>
      <c r="C115" s="208" t="s">
        <v>88</v>
      </c>
      <c r="D115" s="132">
        <v>8038</v>
      </c>
      <c r="E115" s="132">
        <v>3735</v>
      </c>
      <c r="F115" s="132">
        <v>-1936</v>
      </c>
      <c r="G115" s="132">
        <v>-736.76</v>
      </c>
      <c r="H115" s="132">
        <v>6102</v>
      </c>
      <c r="I115" s="132">
        <v>2998.24</v>
      </c>
      <c r="J115" s="132">
        <v>2588</v>
      </c>
      <c r="K115" s="132">
        <v>1804.2</v>
      </c>
      <c r="L115" s="132">
        <v>32.19706394625529</v>
      </c>
      <c r="M115" s="132">
        <v>48.30522088353413</v>
      </c>
      <c r="N115" s="132">
        <v>42.41232382825303</v>
      </c>
      <c r="O115" s="132">
        <v>60.17530284433534</v>
      </c>
    </row>
    <row r="116" spans="2:15" ht="15">
      <c r="B116" s="210" t="s">
        <v>2</v>
      </c>
      <c r="C116" s="235" t="s">
        <v>1</v>
      </c>
      <c r="D116" s="116">
        <v>62914</v>
      </c>
      <c r="E116" s="116">
        <v>19907</v>
      </c>
      <c r="F116" s="116">
        <v>540</v>
      </c>
      <c r="G116" s="116">
        <v>-90</v>
      </c>
      <c r="H116" s="116">
        <v>63454</v>
      </c>
      <c r="I116" s="116">
        <v>19817</v>
      </c>
      <c r="J116" s="116">
        <v>2236</v>
      </c>
      <c r="K116" s="116">
        <v>136.1</v>
      </c>
      <c r="L116" s="116">
        <v>3.554057920335697</v>
      </c>
      <c r="M116" s="116">
        <v>0.6836791078515094</v>
      </c>
      <c r="N116" s="116">
        <v>3.5238125256091024</v>
      </c>
      <c r="O116" s="116">
        <v>0.6867840742796588</v>
      </c>
    </row>
  </sheetData>
  <mergeCells count="72">
    <mergeCell ref="O23:O25"/>
    <mergeCell ref="B5:B8"/>
    <mergeCell ref="B22:B25"/>
    <mergeCell ref="C22:C25"/>
    <mergeCell ref="D22:I22"/>
    <mergeCell ref="C5:C8"/>
    <mergeCell ref="D5:I5"/>
    <mergeCell ref="H23:H25"/>
    <mergeCell ref="I23:I25"/>
    <mergeCell ref="M6:M8"/>
    <mergeCell ref="N6:N8"/>
    <mergeCell ref="J22:N22"/>
    <mergeCell ref="J23:J25"/>
    <mergeCell ref="K23:K25"/>
    <mergeCell ref="L23:L25"/>
    <mergeCell ref="M23:M25"/>
    <mergeCell ref="N23:N25"/>
    <mergeCell ref="D23:D25"/>
    <mergeCell ref="E23:E25"/>
    <mergeCell ref="F23:F25"/>
    <mergeCell ref="G23:G25"/>
    <mergeCell ref="J5:N5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O5:P5"/>
    <mergeCell ref="Q5:Q8"/>
    <mergeCell ref="O6:O8"/>
    <mergeCell ref="P6:P8"/>
    <mergeCell ref="O22:P22"/>
    <mergeCell ref="Q22:Q25"/>
    <mergeCell ref="B46:B49"/>
    <mergeCell ref="C46:C49"/>
    <mergeCell ref="K46:O46"/>
    <mergeCell ref="P46:P49"/>
    <mergeCell ref="Q46:Q49"/>
    <mergeCell ref="D47:D49"/>
    <mergeCell ref="E47:E49"/>
    <mergeCell ref="P23:P25"/>
    <mergeCell ref="M47:M49"/>
    <mergeCell ref="F47:F49"/>
    <mergeCell ref="G47:G49"/>
    <mergeCell ref="H47:H49"/>
    <mergeCell ref="I47:I49"/>
    <mergeCell ref="D46:I46"/>
    <mergeCell ref="D85:E88"/>
    <mergeCell ref="F85:G88"/>
    <mergeCell ref="H85:I88"/>
    <mergeCell ref="N103:O106"/>
    <mergeCell ref="C103:C107"/>
    <mergeCell ref="N47:N49"/>
    <mergeCell ref="O47:O49"/>
    <mergeCell ref="J85:K88"/>
    <mergeCell ref="L85:M88"/>
    <mergeCell ref="N85:O88"/>
    <mergeCell ref="J47:J49"/>
    <mergeCell ref="K47:K49"/>
    <mergeCell ref="L47:L49"/>
    <mergeCell ref="F103:G106"/>
    <mergeCell ref="H103:I106"/>
    <mergeCell ref="J103:K106"/>
    <mergeCell ref="L103:M106"/>
    <mergeCell ref="B103:B107"/>
    <mergeCell ref="B85:B89"/>
    <mergeCell ref="C85:C89"/>
    <mergeCell ref="D103:E106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 Hong Van</dc:creator>
  <cp:keywords/>
  <dc:description/>
  <cp:lastModifiedBy>Pham Le Hangqh</cp:lastModifiedBy>
  <cp:lastPrinted>2008-05-08T00:13:32Z</cp:lastPrinted>
  <dcterms:created xsi:type="dcterms:W3CDTF">2007-11-27T08:08:08Z</dcterms:created>
  <dcterms:modified xsi:type="dcterms:W3CDTF">2008-05-12T11:29:22Z</dcterms:modified>
  <cp:category/>
  <cp:version/>
  <cp:contentType/>
  <cp:contentStatus/>
</cp:coreProperties>
</file>